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50" windowHeight="8970" tabRatio="808" activeTab="8"/>
  </bookViews>
  <sheets>
    <sheet name="NDPL" sheetId="1" r:id="rId1"/>
    <sheet name="BYPL" sheetId="2" r:id="rId2"/>
    <sheet name="BRPL" sheetId="3" r:id="rId3"/>
    <sheet name="NDMC" sheetId="4" r:id="rId4"/>
    <sheet name="MES" sheetId="5" r:id="rId5"/>
    <sheet name="Railway" sheetId="6" r:id="rId6"/>
    <sheet name="ROHTAK ROAD" sheetId="7" r:id="rId7"/>
    <sheet name="STEPPED UP GENCO" sheetId="8" r:id="rId8"/>
    <sheet name="FINAL EX. SUMMARY" sheetId="9" r:id="rId9"/>
    <sheet name="PRAGATI" sheetId="10" r:id="rId10"/>
    <sheet name="Sheet1" sheetId="11" r:id="rId11"/>
  </sheets>
  <definedNames>
    <definedName name="_xlnm.Print_Area" localSheetId="2">'BRPL'!$A$1:$S$214</definedName>
    <definedName name="_xlnm.Print_Area" localSheetId="1">'BYPL'!$A$1:$Q$177</definedName>
    <definedName name="_xlnm.Print_Area" localSheetId="8">'FINAL EX. SUMMARY'!$A$1:$Q$41</definedName>
    <definedName name="_xlnm.Print_Area" localSheetId="4">'MES'!$A$1:$Q$55</definedName>
    <definedName name="_xlnm.Print_Area" localSheetId="0">'NDPL'!$A$1:$Q$174</definedName>
    <definedName name="_xlnm.Print_Area" localSheetId="9">'PRAGATI'!$A$1:$Q$25</definedName>
    <definedName name="_xlnm.Print_Area" localSheetId="6">'ROHTAK ROAD'!$A$1:$Q$45</definedName>
  </definedNames>
  <calcPr fullCalcOnLoad="1"/>
</workbook>
</file>

<file path=xl/sharedStrings.xml><?xml version="1.0" encoding="utf-8"?>
<sst xmlns="http://schemas.openxmlformats.org/spreadsheetml/2006/main" count="1689" uniqueCount="476">
  <si>
    <t>Customer:NORTH DELHI POWER LIMITED.</t>
  </si>
  <si>
    <t>METER NO.</t>
  </si>
  <si>
    <t>MAKE</t>
  </si>
  <si>
    <t>UNIT</t>
  </si>
  <si>
    <t>DIFF.</t>
  </si>
  <si>
    <t>CONSP.</t>
  </si>
  <si>
    <t>REACTIVE MUs</t>
  </si>
  <si>
    <t>DELIEVERED &amp; RECEIVED ABOVE 103%</t>
  </si>
  <si>
    <t>Sr. No.</t>
  </si>
  <si>
    <t>STATION / FEEDER</t>
  </si>
  <si>
    <t>M.F. (O/A)</t>
  </si>
  <si>
    <t>RPH</t>
  </si>
  <si>
    <t>ELSTER</t>
  </si>
  <si>
    <t>Kvarh(Lag)</t>
  </si>
  <si>
    <t>GOPAL PUR</t>
  </si>
  <si>
    <t>Tx.1</t>
  </si>
  <si>
    <t>Tx.2</t>
  </si>
  <si>
    <t>Tx.3</t>
  </si>
  <si>
    <t>SUBZI MANDI</t>
  </si>
  <si>
    <t>O/G  BG Rd.1</t>
  </si>
  <si>
    <t>O/G  BG Rd.2</t>
  </si>
  <si>
    <t>ROHINI</t>
  </si>
  <si>
    <t>Tx.-3</t>
  </si>
  <si>
    <t>Tx.-4</t>
  </si>
  <si>
    <t>SHALIMAR BAGH</t>
  </si>
  <si>
    <t>Tx.-2</t>
  </si>
  <si>
    <t>NARAINA</t>
  </si>
  <si>
    <t>O/G REWARI LINE 2</t>
  </si>
  <si>
    <t>16 MVA TX.-1</t>
  </si>
  <si>
    <t>16 MVA TX.-2</t>
  </si>
  <si>
    <t>INDER PURI</t>
  </si>
  <si>
    <t>KASHMIRI GATE</t>
  </si>
  <si>
    <t>CIVIL LINE</t>
  </si>
  <si>
    <t>CIVIL LINE-2</t>
  </si>
  <si>
    <t>KANJAWALA</t>
  </si>
  <si>
    <t>TX-1</t>
  </si>
  <si>
    <t>BAWANA</t>
  </si>
  <si>
    <t>I/C 100 MVA PR.TR.</t>
  </si>
  <si>
    <t>MANGOLPURI</t>
  </si>
  <si>
    <t>NANGLOI-2 EXP</t>
  </si>
  <si>
    <t>EXPORT TO EAST &amp; CENTRE</t>
  </si>
  <si>
    <t>IMPORTS</t>
  </si>
  <si>
    <t>SHASTRI PARK</t>
  </si>
  <si>
    <t>PUSA GRID-I</t>
  </si>
  <si>
    <t>DMS</t>
  </si>
  <si>
    <t>SUDARSHAN PARK</t>
  </si>
  <si>
    <t>VISHAL (EXP)</t>
  </si>
  <si>
    <t>EXCHANGE OF ENERGY 11KV</t>
  </si>
  <si>
    <t>EXPORTS</t>
  </si>
  <si>
    <t>VISHAL</t>
  </si>
  <si>
    <t>RAMESH NAGAR-1</t>
  </si>
  <si>
    <t>BALI NAGAR -1</t>
  </si>
  <si>
    <t>ESI HOSPITAL</t>
  </si>
  <si>
    <t>S.B.MILL</t>
  </si>
  <si>
    <t>MOTI NAGAR KIOSK</t>
  </si>
  <si>
    <t>53 RAMA ROAD</t>
  </si>
  <si>
    <t>BREAK FAST</t>
  </si>
  <si>
    <t>70 RAMA ROAD</t>
  </si>
  <si>
    <t>MOTI NAGAR 2</t>
  </si>
  <si>
    <t>NAJAFGARH ROAD</t>
  </si>
  <si>
    <t>PHILIPS</t>
  </si>
  <si>
    <t>B.G.ROAD</t>
  </si>
  <si>
    <t>CSA</t>
  </si>
  <si>
    <t>DCM NO.1</t>
  </si>
  <si>
    <t>DCM NO.2</t>
  </si>
  <si>
    <t>SADAR S/S</t>
  </si>
  <si>
    <t>20MVA TX.</t>
  </si>
  <si>
    <t>D.M.S.</t>
  </si>
  <si>
    <t>69 NG ROAD</t>
  </si>
  <si>
    <t>SHADI KHAM PUR</t>
  </si>
  <si>
    <t>FAIZ ROAD</t>
  </si>
  <si>
    <t>TIBIA COLLEGE-1</t>
  </si>
  <si>
    <t>TIBIA COLLEGE-2</t>
  </si>
  <si>
    <t>MANAK PURA</t>
  </si>
  <si>
    <t xml:space="preserve">REWARI LINE (11KV TRANSFER OF ENERGY) </t>
  </si>
  <si>
    <t>BSES -NDPL(EX.) ON BUS-1&amp;2</t>
  </si>
  <si>
    <t>BSES -NDPL(EX.) ON BUS-2&amp;3</t>
  </si>
  <si>
    <t>GOPI NATH BAZAAR</t>
  </si>
  <si>
    <t>B/C (IMP. TO NDPL)</t>
  </si>
  <si>
    <t>33KV PANDAV NGR</t>
  </si>
  <si>
    <t>J BLOCK KIRTI NGR</t>
  </si>
  <si>
    <t>Customer:BSES YAMUNA POWER LIMITED.</t>
  </si>
  <si>
    <t>KAMLA MKT.-B-18</t>
  </si>
  <si>
    <t>KAMLA MKT.B-30</t>
  </si>
  <si>
    <t>P. HOSPITAL BAY-19</t>
  </si>
  <si>
    <t>IG STD- BAY-29</t>
  </si>
  <si>
    <t>IG STD-BAY 31</t>
  </si>
  <si>
    <t>DELHI GATE B-17</t>
  </si>
  <si>
    <t>MINTO RD. B-34</t>
  </si>
  <si>
    <t>FOUNTAIN BAY-16</t>
  </si>
  <si>
    <t>TOWN HALL-3</t>
  </si>
  <si>
    <t>LAHORI GATE-1</t>
  </si>
  <si>
    <t>LAHORI GATE-2</t>
  </si>
  <si>
    <t>JAMA MASJID-1</t>
  </si>
  <si>
    <t>JAMA MASJID-2</t>
  </si>
  <si>
    <t>GB PANTH(Bay-13)</t>
  </si>
  <si>
    <t>GT</t>
  </si>
  <si>
    <t>DMRC. CKT.-I</t>
  </si>
  <si>
    <t>DMRC CKT.-II</t>
  </si>
  <si>
    <t>100 MVA TX.-1</t>
  </si>
  <si>
    <t>100 MVA TX.-2</t>
  </si>
  <si>
    <t>PARK STREET</t>
  </si>
  <si>
    <t>TX.-1 (66KV)</t>
  </si>
  <si>
    <t>TX.-2(66KV)</t>
  </si>
  <si>
    <t>TX.-1(33KV)</t>
  </si>
  <si>
    <t>TX.-2(33KV)</t>
  </si>
  <si>
    <t>EXPORT TO NDMC</t>
  </si>
  <si>
    <t>BAIRD RD.1</t>
  </si>
  <si>
    <t>BAIRD RD.2</t>
  </si>
  <si>
    <t>NIRMAN BHAWAN</t>
  </si>
  <si>
    <t>H.LANE</t>
  </si>
  <si>
    <t>66 KV BD MARG-I</t>
  </si>
  <si>
    <t>66KV R VALLEY-1</t>
  </si>
  <si>
    <t>66KV R VALLEY-2</t>
  </si>
  <si>
    <t>EXPORT TO NORTH from SHASTRI PARK</t>
  </si>
  <si>
    <t>RIDGE VALLEY</t>
  </si>
  <si>
    <t>O/G SHANKAR RD.1</t>
  </si>
  <si>
    <t>O/G SHANKAR RD.2</t>
  </si>
  <si>
    <t>SACHV.  (Bay-12)</t>
  </si>
  <si>
    <t>KAMLA MKT. (B-19)</t>
  </si>
  <si>
    <t>MINTO RD BAY-17</t>
  </si>
  <si>
    <t>S.O.W.</t>
  </si>
  <si>
    <t>PPG</t>
  </si>
  <si>
    <t>Tx.1 (66 KV)</t>
  </si>
  <si>
    <t>Tx.2 (66 KV)</t>
  </si>
  <si>
    <t>100 MVA Tx.1 (33 KV)</t>
  </si>
  <si>
    <t>50 MVA Tx.-2 (33 KV)</t>
  </si>
  <si>
    <t>50MVA Tx.3 (33 KV)</t>
  </si>
  <si>
    <t>100MVA Tx.4 (33 KV)</t>
  </si>
  <si>
    <t>GEETA COLONY</t>
  </si>
  <si>
    <t>I/C-I</t>
  </si>
  <si>
    <t>I/C-II</t>
  </si>
  <si>
    <t>GAZIPUR</t>
  </si>
  <si>
    <t>TX.-1</t>
  </si>
  <si>
    <t xml:space="preserve">TX-2 </t>
  </si>
  <si>
    <t>ENERGY INPUT AT 66/33KK LEVEL</t>
  </si>
  <si>
    <t>(A) NET ENERGY TO CENTRAL</t>
  </si>
  <si>
    <t>I.P.STATION  33KV FEEDER</t>
  </si>
  <si>
    <t>FLY OVER</t>
  </si>
  <si>
    <t>B/C (IMP. TO BYPL)</t>
  </si>
  <si>
    <t>(B) NET ENERGY TO EAST</t>
  </si>
  <si>
    <t>EXECUTIVE SUMMARY</t>
  </si>
  <si>
    <t xml:space="preserve">ENERGY RELEASED TO CENTRAL </t>
  </si>
  <si>
    <t>3) FROM ROHTAK ROAD (REFER ENERGY BALANCE SHEET ROHTAK ROAD ENCL.)</t>
  </si>
  <si>
    <t>TOTAL ENERGY TO BSES YAMUNA POWER LTD.  - CENTRAL PART</t>
  </si>
  <si>
    <t xml:space="preserve"> ENERGY RELEASED TO EAST </t>
  </si>
  <si>
    <t>NET ENERGY TO BSES YAMUNA POWER LIMITED</t>
  </si>
  <si>
    <t>CUSTOMER-BSES RAJDHANI POWER LIMITED</t>
  </si>
  <si>
    <t>I.P.STATION</t>
  </si>
  <si>
    <t>BAY-24</t>
  </si>
  <si>
    <t>BAY-25</t>
  </si>
  <si>
    <t>BAY-13</t>
  </si>
  <si>
    <t>BAY-53</t>
  </si>
  <si>
    <t>BAY-54</t>
  </si>
  <si>
    <t>BAY-7</t>
  </si>
  <si>
    <t>BAY-37</t>
  </si>
  <si>
    <t>BAY-9</t>
  </si>
  <si>
    <t>BAY-5 LAJPAT NAGAR</t>
  </si>
  <si>
    <t>PAAPANKALAN</t>
  </si>
  <si>
    <t>Tx.4</t>
  </si>
  <si>
    <t>PAAPANKALAN-II</t>
  </si>
  <si>
    <t>NAJAFGARH</t>
  </si>
  <si>
    <t>IMPORT</t>
  </si>
  <si>
    <t>NANGLOI-2 (03)  IMP.</t>
  </si>
  <si>
    <t>LODHI ROAD</t>
  </si>
  <si>
    <t>OKHLA</t>
  </si>
  <si>
    <t>VASANT KUNJ</t>
  </si>
  <si>
    <t>MEHRAULI</t>
  </si>
  <si>
    <t>SARITA VIHAR</t>
  </si>
  <si>
    <t>Tx-2</t>
  </si>
  <si>
    <t>TILAK MARG</t>
  </si>
  <si>
    <t>EXHB-II</t>
  </si>
  <si>
    <t>KHYBER LANE-1 EXP.</t>
  </si>
  <si>
    <t>KHYBER LANE-2 EXP.</t>
  </si>
  <si>
    <t>EXPORTS(*)</t>
  </si>
  <si>
    <t>SPM NO.2</t>
  </si>
  <si>
    <t>NEHRU PARK</t>
  </si>
  <si>
    <t>SHAN NAGAR 1</t>
  </si>
  <si>
    <t>SHAN NAGAR 2</t>
  </si>
  <si>
    <t>VIDYUT BHAWAN</t>
  </si>
  <si>
    <t>A.I.I.M.S.</t>
  </si>
  <si>
    <t>KIDWAI NAGAR</t>
  </si>
  <si>
    <t>EXHIBITION I</t>
  </si>
  <si>
    <t>BRPL (+)</t>
  </si>
  <si>
    <t>BRPL (-)</t>
  </si>
  <si>
    <t>EXECUTIVE SUMMERY BSES R.P. LTD.</t>
  </si>
  <si>
    <t>NET ENERGY TO BSES RAJDHANI POWER LIMITED</t>
  </si>
  <si>
    <t>AT PARK STREET</t>
  </si>
  <si>
    <t>BAY-2 (N BWN)</t>
  </si>
  <si>
    <t>BAY-4 (E LANE)</t>
  </si>
  <si>
    <t>BAY-6 (T MARG)</t>
  </si>
  <si>
    <t>BAY-10 (E LANE)</t>
  </si>
  <si>
    <t>BAY-16 (N BWN)</t>
  </si>
  <si>
    <t>BAY-28 (C PLACE)</t>
  </si>
  <si>
    <t>BAY-42 (C PLACE)</t>
  </si>
  <si>
    <t>G.T.</t>
  </si>
  <si>
    <t>VIDYUT BHAWAN-1</t>
  </si>
  <si>
    <t>VIDYUT BHAWAN-2</t>
  </si>
  <si>
    <t>SCHOOL LANE-1</t>
  </si>
  <si>
    <t>SCHOOL LANE-2</t>
  </si>
  <si>
    <t>VIDYUT BHAWAN (exp)</t>
  </si>
  <si>
    <t>CUSTOMER-NDMC</t>
  </si>
  <si>
    <t>NDMC(+)</t>
  </si>
  <si>
    <t>CUSTOMER-  MES</t>
  </si>
  <si>
    <t>FED FROM DTL SYSTEM.</t>
  </si>
  <si>
    <t>NARAINA ( ON 33KV)</t>
  </si>
  <si>
    <t>KIRBY PLACE-1</t>
  </si>
  <si>
    <t>KIRBY PLACE-2</t>
  </si>
  <si>
    <t>RIDGE VALLEY ON 33KV</t>
  </si>
  <si>
    <t>FED FROM BSES RAJDHANI POWER LIMITED (11KV)</t>
  </si>
  <si>
    <t>SIGNAL ENCLAVE</t>
  </si>
  <si>
    <t>R.R. HOSPITAL</t>
  </si>
  <si>
    <t>DEFENCE CLUB</t>
  </si>
  <si>
    <t>SUBROTO PARK</t>
  </si>
  <si>
    <t>BI LINES</t>
  </si>
  <si>
    <t>TOTAL FED FROM BSES RAJDHANI POWER LIMITED (11KV)</t>
  </si>
  <si>
    <t>TOTAL FED FROM DTL SYSTEM.</t>
  </si>
  <si>
    <t>MES(+)</t>
  </si>
  <si>
    <t>GRAND TOTAL (BSES RPL+NDPL+DTL)</t>
  </si>
  <si>
    <t>KHBR LANE-1-EXP.</t>
  </si>
  <si>
    <t>KHBR LANE-2 -EXP.</t>
  </si>
  <si>
    <t>KHBR LANE-1 -EXP</t>
  </si>
  <si>
    <t>DELHI TRANSCO LIMITED</t>
  </si>
  <si>
    <t>REACTIVE ENERGY CONSUMPTION STATEMENT</t>
  </si>
  <si>
    <t>NDPL(+)</t>
  </si>
  <si>
    <t>NDPL(-)</t>
  </si>
  <si>
    <t>ENERGY INPUT AT 66/33/11 KV LEVEL</t>
  </si>
  <si>
    <t>FLYOVER</t>
  </si>
  <si>
    <t>EXECUTIVE SUMMERY N.D.P.L.</t>
  </si>
  <si>
    <t>3) FROM ROHTAK ROAD (REFER ENERGY BALANCE SHEET ROHTAK ROAD ENCL)</t>
  </si>
  <si>
    <t>NET ENERGY TO NORTH DELHI POWER LIMITED</t>
  </si>
  <si>
    <t>BYPL(+)</t>
  </si>
  <si>
    <t>BYPL(-)</t>
  </si>
  <si>
    <t>ENERGY INPUT AT 66/33/11KV LEVEL</t>
  </si>
  <si>
    <t>1) ENERGY AT 66/33/11 KV LEVEL  (Refre A- Page -1)</t>
  </si>
  <si>
    <t>2) INTER COMPANY EXCHANGE OF ENERGY AT 66/33/11 KV (Refer C Page-3)</t>
  </si>
  <si>
    <t>1) ENERGY AT 66/33/11 KV LEVEL  (Refre B- Page -2)</t>
  </si>
  <si>
    <t>TO BSES RAJDHANI</t>
  </si>
  <si>
    <t>AT 33 KV  LEVEL</t>
  </si>
  <si>
    <t>O/G SBMILL-1</t>
  </si>
  <si>
    <t>O/G SBMILL-2</t>
  </si>
  <si>
    <t>O/G VISHAL-1</t>
  </si>
  <si>
    <t>O/G MADI PUR</t>
  </si>
  <si>
    <t>AT 33/11 KV LEVEL</t>
  </si>
  <si>
    <t>TX.-I</t>
  </si>
  <si>
    <t>TX-II</t>
  </si>
  <si>
    <t>TOTAL BSES RAJDHANI PO.LTD.</t>
  </si>
  <si>
    <t>TO BSES YAMUNA PO. LTD.</t>
  </si>
  <si>
    <t>AT 33 KV LEVEL</t>
  </si>
  <si>
    <t>O/G FAIZ ROAD</t>
  </si>
  <si>
    <t>O/G DMS</t>
  </si>
  <si>
    <t>TOTAL (BSES Y.P.L.)</t>
  </si>
  <si>
    <t>TO NORTH DELHI POWER LIMITED</t>
  </si>
  <si>
    <t>O/G VISHAL-2</t>
  </si>
  <si>
    <t>O/G 33KV RAMPURA-1</t>
  </si>
  <si>
    <t>O/G 33KV RAMPURA-2</t>
  </si>
  <si>
    <t>O/G 33KV SH.W.BAGH-I</t>
  </si>
  <si>
    <t>O/G 33KV SH.W.BAGH-2</t>
  </si>
  <si>
    <t>TX-III</t>
  </si>
  <si>
    <t>TOTAL NDPL</t>
  </si>
  <si>
    <t>B/C (IMP.TO BRPL)</t>
  </si>
  <si>
    <t>B/C (IMP.TO NDPL)</t>
  </si>
  <si>
    <t>(33KV)</t>
  </si>
  <si>
    <t>(EXPORT)</t>
  </si>
  <si>
    <t>IBT-I</t>
  </si>
  <si>
    <t xml:space="preserve">kvarh (lag) </t>
  </si>
  <si>
    <t>IBT-2</t>
  </si>
  <si>
    <t>IBT-3</t>
  </si>
  <si>
    <t xml:space="preserve">G.T. </t>
  </si>
  <si>
    <t xml:space="preserve">(66KV ) </t>
  </si>
  <si>
    <t>ROHTAK ROAD</t>
  </si>
  <si>
    <t>1)TOTAL NET REACTIVE ENERGY FROM GENCO AT 66/33KV LEVEL</t>
  </si>
  <si>
    <t>B)</t>
  </si>
  <si>
    <t xml:space="preserve">REACTIVE ENERGY DRAWL ON FEEDERS FROM GENCO BY </t>
  </si>
  <si>
    <t>NDPL   =</t>
  </si>
  <si>
    <t>BRPL   =</t>
  </si>
  <si>
    <t>BYPL   =</t>
  </si>
  <si>
    <t>NDMC  =</t>
  </si>
  <si>
    <t>MES    =</t>
  </si>
  <si>
    <t>2)TOTAL</t>
  </si>
  <si>
    <t>D).</t>
  </si>
  <si>
    <t>SHARE OF EACH DISCOM TO BE DISTRIBUTED ON PROPORTION TO THEIR ACTIVE ENERGY DRAWAL OF C</t>
  </si>
  <si>
    <t>1)</t>
  </si>
  <si>
    <t xml:space="preserve">NDPL        </t>
  </si>
  <si>
    <t>(ACTIVE ENERGY DRAWL=</t>
  </si>
  <si>
    <t>%</t>
  </si>
  <si>
    <t>2)</t>
  </si>
  <si>
    <t>3)</t>
  </si>
  <si>
    <t>4)</t>
  </si>
  <si>
    <t>5)</t>
  </si>
  <si>
    <t>1) ENERGY RELEASED AT 66/33/11 KV LEVEL  (Refer sheet NDPL(+))</t>
  </si>
  <si>
    <t>2) INTER COMPANY EXCHANGE OF ENERGY AT 66/33/11 KV (Refer sheet NDPL(-))</t>
  </si>
  <si>
    <t>REMARK</t>
  </si>
  <si>
    <t>TOTAL OF INTER COMPANY EXCHANGE POINTS</t>
  </si>
  <si>
    <t>NDPL(+) continue</t>
  </si>
  <si>
    <t xml:space="preserve"> SUM OF ENERGY RELEASED AT 66/33/11 KV LEVEL </t>
  </si>
  <si>
    <t>TOTAL OF ENERGY AT INTER COMPANY EXCHANGE POINTS</t>
  </si>
  <si>
    <t>2) INTER COMPANY EXCHANGE OF ENERGY AT 66/33/11 KV (Refer sheet BRPL(-))</t>
  </si>
  <si>
    <t>1) ENERGY RELEASED AT 66/33/11 KV LEVEL (REFER SHEET BRPL (+))</t>
  </si>
  <si>
    <t>3)ENERGY RECEIVED FROM ROHTAK ROAD (REFER  ROHTAK ROAD SHEET ENC.)</t>
  </si>
  <si>
    <t>4) ENERGY RELEASED TO MES BY BRPL</t>
  </si>
  <si>
    <t>NET REACTIVE ENERGY</t>
  </si>
  <si>
    <t>C) TOTAL REACTIVE ENERGY TO BE DISTRIBUTED AMONGS DISCOMs [1+2]=</t>
  </si>
  <si>
    <t>FINAL EXECUTIVE SUMMERY</t>
  </si>
  <si>
    <t>NET REACTIVE ENERGY TO N.D.P.L.</t>
  </si>
  <si>
    <t>NET REACTIVE ENERGY TO BSES RAJDHANI PO.LTD.</t>
  </si>
  <si>
    <t>NET REACTIVE ENERGY TO BSES YAMUNA PO.LTD.</t>
  </si>
  <si>
    <t>NET REACTIVE ENERGY TO NDMC</t>
  </si>
  <si>
    <t>NET REACTIVE ENERGY TO MES</t>
  </si>
  <si>
    <t>ALL FIGURES IN Mus.</t>
  </si>
  <si>
    <t xml:space="preserve">NET REACTIVE ENERGY CHARGEABLE </t>
  </si>
  <si>
    <t>(REACTIVE MUs)</t>
  </si>
  <si>
    <t>SHARED DISTRIBUTION GENERATED BY GENCO</t>
  </si>
  <si>
    <t>EXPORT IN LAGGING/LEADING MODE FROM THE SOURCE</t>
  </si>
  <si>
    <t>TOTAL</t>
  </si>
  <si>
    <t xml:space="preserve">E) NET EXPORT TO BSES RPL </t>
  </si>
  <si>
    <t>F) NET EXPORT TO BSES YPL</t>
  </si>
  <si>
    <t xml:space="preserve">G) NET EXPORT TO N.D.P.L. </t>
  </si>
  <si>
    <t>BRPL(+) continue</t>
  </si>
  <si>
    <t>ENERGY TO NDMC</t>
  </si>
  <si>
    <t>TOTAL ENERGY TO NDMC</t>
  </si>
  <si>
    <t xml:space="preserve"> TOTAL  ENERGY RELEASED AT 66/33/11 KV LEVEL </t>
  </si>
  <si>
    <t>Energy for above 103%</t>
  </si>
  <si>
    <t>Energy for below 97%</t>
  </si>
  <si>
    <t>PRAGATI</t>
  </si>
  <si>
    <t>GT-I</t>
  </si>
  <si>
    <t>GT-II</t>
  </si>
  <si>
    <t>STG-III</t>
  </si>
  <si>
    <t>(220 KV)</t>
  </si>
  <si>
    <t>Kvarh(Lead/Lag)</t>
  </si>
  <si>
    <t xml:space="preserve">VISHAL </t>
  </si>
  <si>
    <t>NDMC(+) Continue…</t>
  </si>
  <si>
    <t xml:space="preserve"> A.) EXPORT/IMPORT OF REACTIVE ENERGY IN LEAD/LAG MODE ON IBT's AT GENCO</t>
  </si>
  <si>
    <t>Note:-</t>
  </si>
  <si>
    <t>+</t>
  </si>
  <si>
    <t xml:space="preserve">                     DELHI TRANSCO LIMITED</t>
  </si>
  <si>
    <t xml:space="preserve">kvarh (Lead/lag) </t>
  </si>
  <si>
    <t xml:space="preserve">BRPL </t>
  </si>
  <si>
    <t>BYPL</t>
  </si>
  <si>
    <t>NDMC</t>
  </si>
  <si>
    <t>MES</t>
  </si>
  <si>
    <t>+ve sign indicates reactive energy drawl from the grid/system</t>
  </si>
  <si>
    <t>-ve sign indicates reactive energy injected to the grid/system</t>
  </si>
  <si>
    <t>66KV DMRC</t>
  </si>
  <si>
    <t>AIIMS</t>
  </si>
  <si>
    <t>11KV VIKAS SADAN</t>
  </si>
  <si>
    <t>11KV NDSE</t>
  </si>
  <si>
    <t>NDMC(-)</t>
  </si>
  <si>
    <t>AKSHARDHAM</t>
  </si>
  <si>
    <t>Tx-1</t>
  </si>
  <si>
    <t>KAMLA MKT.-2</t>
  </si>
  <si>
    <t>DIAL</t>
  </si>
  <si>
    <t>221 kV DMRC #1</t>
  </si>
  <si>
    <t>221 kV DMRC #2</t>
  </si>
  <si>
    <t>66 KV BD MARG-II</t>
  </si>
  <si>
    <t>INDER PURI-2</t>
  </si>
  <si>
    <t>O/G 33KV KIRTI NAGAR</t>
  </si>
  <si>
    <t>MASJID MOD</t>
  </si>
  <si>
    <t>EXPORT TO NDMC FROM PARK STREET</t>
  </si>
  <si>
    <t>EXPORT TO SOUTH &amp; WEST FROM PARK STREET</t>
  </si>
  <si>
    <t>I.P.STATION   EXPORT TO NDMC</t>
  </si>
  <si>
    <t>TX.2</t>
  </si>
  <si>
    <t>EXPORT TO EAST &amp; CENTRE    IMPORTS</t>
  </si>
  <si>
    <t>DSIDC BAWANA</t>
  </si>
  <si>
    <t>66KV TX.3</t>
  </si>
  <si>
    <t xml:space="preserve">                                                    REACTIVE ENERGY RELEASE STATEMENT TO LICENSEES.</t>
  </si>
  <si>
    <t>MUNDKA</t>
  </si>
  <si>
    <t>66KV NANGLOI</t>
  </si>
  <si>
    <t>66KV NGL. WATER WORKS</t>
  </si>
  <si>
    <t>66KV GUEST HOUSE</t>
  </si>
  <si>
    <t>66KV TX.2</t>
  </si>
  <si>
    <t>66KV NGL. T-OFF MGL P</t>
  </si>
  <si>
    <t>66KV MANGOL PURI</t>
  </si>
  <si>
    <t>TRAUMA CENTRE</t>
  </si>
  <si>
    <t>33KV TX-1</t>
  </si>
  <si>
    <t>66KV DMRC-II</t>
  </si>
  <si>
    <t>66KV DMRC-I</t>
  </si>
  <si>
    <t>ELECTRIC LANE</t>
  </si>
  <si>
    <t>DELIVERED &amp; RECEIVED ABOVE 103%</t>
  </si>
  <si>
    <t>DELIVERED &amp; RECEIVED BELOW 97 %</t>
  </si>
  <si>
    <t>KILOKARI</t>
  </si>
  <si>
    <t>SPM NO.1/ BAPUDHAM</t>
  </si>
  <si>
    <t>GHEWARA</t>
  </si>
  <si>
    <t>SIRI FORT</t>
  </si>
  <si>
    <t>ROHINI-II</t>
  </si>
  <si>
    <t>33KV TX-2</t>
  </si>
  <si>
    <t>SHEKHAWATI- 2</t>
  </si>
  <si>
    <t>SHEKHAWATI- 1</t>
  </si>
  <si>
    <t>WAZIRPUR</t>
  </si>
  <si>
    <t>Guest House</t>
  </si>
  <si>
    <t xml:space="preserve">Guest House </t>
  </si>
  <si>
    <t>HARSH VIHAR</t>
  </si>
  <si>
    <t>TX.-3 (66KV)</t>
  </si>
  <si>
    <t>TX-3</t>
  </si>
  <si>
    <t>TX.-2 (66KV)</t>
  </si>
  <si>
    <t>Pandav Nagar</t>
  </si>
  <si>
    <t>PEERAGARHI</t>
  </si>
  <si>
    <t>SUDARSHAN PARK(L -1)</t>
  </si>
  <si>
    <t>RANI BAGH(L-2)</t>
  </si>
  <si>
    <t>PEERGARHI</t>
  </si>
  <si>
    <t>33KV VISHAL (L-3)</t>
  </si>
  <si>
    <t>33KV (LINE - 4)</t>
  </si>
  <si>
    <t>33KV UDYOG NAGAR(L-5)</t>
  </si>
  <si>
    <t>33KV MADIPUR(L-6)</t>
  </si>
  <si>
    <t>PASCHIM PURI - I (L-7)</t>
  </si>
  <si>
    <t>PASCHIM PURI - 2(L-8)</t>
  </si>
  <si>
    <t>Tx.1 (66 KV)-circuit No.1</t>
  </si>
  <si>
    <t>Tx.2 (66 KV)-circuit no. 2</t>
  </si>
  <si>
    <t>Tx.2 (33 KV)-Ckt No.3</t>
  </si>
  <si>
    <t>Tx.3 (33 KV)-Ckt No.4</t>
  </si>
  <si>
    <t>Tx.4 (33 KV)-Ckt No.  5</t>
  </si>
  <si>
    <t>66KV SCHOOL LANE</t>
  </si>
  <si>
    <t>66KV TX.1</t>
  </si>
  <si>
    <t>O/G REWARI LINE 1(payal)</t>
  </si>
  <si>
    <t>Tx-3</t>
  </si>
  <si>
    <t>BAY No 611</t>
  </si>
  <si>
    <t>BAY No 616</t>
  </si>
  <si>
    <t>Tx.5</t>
  </si>
  <si>
    <t>NARELA</t>
  </si>
  <si>
    <t>33KV Bhikaji Cama Place</t>
  </si>
  <si>
    <t>Trauma Centre</t>
  </si>
  <si>
    <t>33kV Bhikaji Cama Place</t>
  </si>
  <si>
    <t>33KV IIT Circuit</t>
  </si>
  <si>
    <t>MAYA PURI -I</t>
  </si>
  <si>
    <t>MAYA PURI -II</t>
  </si>
  <si>
    <t>IIT CIRCUIT</t>
  </si>
  <si>
    <t>PREET VIHAR</t>
  </si>
  <si>
    <t>MUKHERJEE PARK - I</t>
  </si>
  <si>
    <t>MUKHERJEE PARK - II</t>
  </si>
  <si>
    <t>PAAPANKALAN-III</t>
  </si>
  <si>
    <t>RAILWAY(+)</t>
  </si>
  <si>
    <t>CUSTOMER-  NORTHERN RAILWAYS</t>
  </si>
  <si>
    <t>NARELA DSIDC-1</t>
  </si>
  <si>
    <t>NET REACTIVE ENERGY TO N. RAILWAYS</t>
  </si>
  <si>
    <t>NARELA (RAILWAY CKTS)</t>
  </si>
  <si>
    <t>66KV RLY Ckt-1</t>
  </si>
  <si>
    <t>RIDGE VALLEY (RAILWAY CKTS)</t>
  </si>
  <si>
    <t xml:space="preserve">REWARI LINE </t>
  </si>
  <si>
    <t>VISHAL-1</t>
  </si>
  <si>
    <t>VISHAL-2</t>
  </si>
  <si>
    <t>MAYAPURI</t>
  </si>
  <si>
    <t>20MVATX-1</t>
  </si>
  <si>
    <t>16MVA TX-1</t>
  </si>
  <si>
    <t>PPK-1</t>
  </si>
  <si>
    <t>SAGARPUR</t>
  </si>
  <si>
    <t>6)</t>
  </si>
  <si>
    <t>N.Railway</t>
  </si>
  <si>
    <t>N.RAILWAY=</t>
  </si>
  <si>
    <t>R.K.PURAM</t>
  </si>
  <si>
    <t>33KV I/C-1</t>
  </si>
  <si>
    <t>33KV I/C-2</t>
  </si>
  <si>
    <t>66KV I/C-1</t>
  </si>
  <si>
    <t>66KV I/C-2</t>
  </si>
  <si>
    <t>220KV DMRC-2</t>
  </si>
  <si>
    <t>220KV DMRC-1</t>
  </si>
  <si>
    <t>66KV Rly Ckt-1</t>
  </si>
  <si>
    <t>66KV Rly Ckt-2</t>
  </si>
  <si>
    <t>TUGLAKABAD</t>
  </si>
  <si>
    <t xml:space="preserve">BAY-38 </t>
  </si>
  <si>
    <t>MSW BAWANA</t>
  </si>
  <si>
    <t>E.Delhi Waste GZP</t>
  </si>
  <si>
    <t>TOTAL ENERGY TO Northern Railway</t>
  </si>
  <si>
    <t>FINAL READING 01/01/2020</t>
  </si>
  <si>
    <t>INTIAL READING 01/12/2019</t>
  </si>
  <si>
    <t>DECEMBER-2019</t>
  </si>
  <si>
    <t xml:space="preserve">                           PERIOD 1st DECEMBER-2019 TO 31st DECEMBER-2019</t>
  </si>
  <si>
    <t>w.e.f 02/12/119</t>
  </si>
  <si>
    <t>w.e.f 3/12/19</t>
  </si>
  <si>
    <t>w.e.f 04/12/19</t>
  </si>
  <si>
    <t>I/C from R.Valley at kidwai ngr</t>
  </si>
  <si>
    <t>Check Meter Data</t>
  </si>
  <si>
    <t xml:space="preserve">Check Meter Data </t>
  </si>
  <si>
    <t>Tx loaded on 11/12/2020</t>
  </si>
  <si>
    <t>Note :Sharing taken from wk-39 abt bill 2019-20</t>
  </si>
  <si>
    <t>.</t>
  </si>
  <si>
    <t>Assessment</t>
  </si>
</sst>
</file>

<file path=xl/styles.xml><?xml version="1.0" encoding="utf-8"?>
<styleSheet xmlns="http://schemas.openxmlformats.org/spreadsheetml/2006/main">
  <numFmts count="4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₹&quot;\ #,##0_);\(&quot;₹&quot;\ #,##0\)"/>
    <numFmt numFmtId="165" formatCode="&quot;₹&quot;\ #,##0_);[Red]\(&quot;₹&quot;\ #,##0\)"/>
    <numFmt numFmtId="166" formatCode="&quot;₹&quot;\ #,##0.00_);\(&quot;₹&quot;\ #,##0.00\)"/>
    <numFmt numFmtId="167" formatCode="&quot;₹&quot;\ #,##0.00_);[Red]\(&quot;₹&quot;\ #,##0.00\)"/>
    <numFmt numFmtId="168" formatCode="_(&quot;₹&quot;\ * #,##0_);_(&quot;₹&quot;\ * \(#,##0\);_(&quot;₹&quot;\ * &quot;-&quot;_);_(@_)"/>
    <numFmt numFmtId="169" formatCode="_(* #,##0_);_(* \(#,##0\);_(* &quot;-&quot;_);_(@_)"/>
    <numFmt numFmtId="170" formatCode="_(&quot;₹&quot;\ * #,##0.00_);_(&quot;₹&quot;\ * \(#,##0.00\);_(&quot;₹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£&quot;#,##0;\-&quot;£&quot;#,##0"/>
    <numFmt numFmtId="179" formatCode="&quot;£&quot;#,##0;[Red]\-&quot;£&quot;#,##0"/>
    <numFmt numFmtId="180" formatCode="&quot;£&quot;#,##0.00;\-&quot;£&quot;#,##0.00"/>
    <numFmt numFmtId="181" formatCode="&quot;£&quot;#,##0.00;[Red]\-&quot;£&quot;#,##0.00"/>
    <numFmt numFmtId="182" formatCode="_-&quot;£&quot;* #,##0_-;\-&quot;£&quot;* #,##0_-;_-&quot;£&quot;* &quot;-&quot;_-;_-@_-"/>
    <numFmt numFmtId="183" formatCode="_-* #,##0_-;\-* #,##0_-;_-* &quot;-&quot;_-;_-@_-"/>
    <numFmt numFmtId="184" formatCode="_-&quot;£&quot;* #,##0.00_-;\-&quot;£&quot;* #,##0.00_-;_-&quot;£&quot;* &quot;-&quot;??_-;_-@_-"/>
    <numFmt numFmtId="185" formatCode="_-* #,##0.00_-;\-* #,##0.00_-;_-* &quot;-&quot;??_-;_-@_-"/>
    <numFmt numFmtId="186" formatCode="&quot;Rs.&quot;\ #,##0_);\(&quot;Rs.&quot;\ #,##0\)"/>
    <numFmt numFmtId="187" formatCode="&quot;Rs.&quot;\ #,##0_);[Red]\(&quot;Rs.&quot;\ #,##0\)"/>
    <numFmt numFmtId="188" formatCode="&quot;Rs.&quot;\ #,##0.00_);\(&quot;Rs.&quot;\ #,##0.00\)"/>
    <numFmt numFmtId="189" formatCode="&quot;Rs.&quot;\ #,##0.00_);[Red]\(&quot;Rs.&quot;\ #,##0.00\)"/>
    <numFmt numFmtId="190" formatCode="_(&quot;Rs.&quot;\ * #,##0_);_(&quot;Rs.&quot;\ * \(#,##0\);_(&quot;Rs.&quot;\ * &quot;-&quot;_);_(@_)"/>
    <numFmt numFmtId="191" formatCode="_(&quot;Rs.&quot;\ * #,##0.00_);_(&quot;Rs.&quot;\ * \(#,##0.00\);_(&quot;Rs.&quot;\ * &quot;-&quot;??_);_(@_)"/>
    <numFmt numFmtId="192" formatCode="0.0000"/>
    <numFmt numFmtId="193" formatCode="0.000"/>
    <numFmt numFmtId="194" formatCode="0.0"/>
    <numFmt numFmtId="195" formatCode="0.00000"/>
    <numFmt numFmtId="196" formatCode="0.0000000"/>
    <numFmt numFmtId="197" formatCode="0.000000"/>
    <numFmt numFmtId="198" formatCode="0_);\(0\)"/>
    <numFmt numFmtId="199" formatCode="[$-409]h:mm:ss\ AM/PM"/>
    <numFmt numFmtId="200" formatCode="[$-409]dddd\,\ mmmm\ dd\,\ yyyy"/>
    <numFmt numFmtId="201" formatCode="0.000_);\(0.000\)"/>
  </numFmts>
  <fonts count="105">
    <font>
      <sz val="10"/>
      <name val="Arial"/>
      <family val="0"/>
    </font>
    <font>
      <b/>
      <sz val="20"/>
      <name val="Arial"/>
      <family val="2"/>
    </font>
    <font>
      <b/>
      <sz val="10"/>
      <name val="Arial"/>
      <family val="2"/>
    </font>
    <font>
      <sz val="18"/>
      <name val="Arial"/>
      <family val="2"/>
    </font>
    <font>
      <sz val="8"/>
      <name val="Arial"/>
      <family val="2"/>
    </font>
    <font>
      <b/>
      <u val="single"/>
      <sz val="11"/>
      <name val="Arial"/>
      <family val="2"/>
    </font>
    <font>
      <b/>
      <sz val="9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u val="single"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25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sz val="7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u val="single"/>
      <sz val="14"/>
      <name val="Arial"/>
      <family val="2"/>
    </font>
    <font>
      <b/>
      <sz val="18"/>
      <name val="Arial"/>
      <family val="2"/>
    </font>
    <font>
      <sz val="4"/>
      <name val="Arial"/>
      <family val="2"/>
    </font>
    <font>
      <b/>
      <sz val="20"/>
      <color indexed="12"/>
      <name val="Arial"/>
      <family val="2"/>
    </font>
    <font>
      <sz val="20"/>
      <color indexed="12"/>
      <name val="Arial"/>
      <family val="2"/>
    </font>
    <font>
      <b/>
      <sz val="14"/>
      <color indexed="12"/>
      <name val="Arial"/>
      <family val="2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sz val="12"/>
      <color indexed="12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10"/>
      <name val="Arial"/>
      <family val="2"/>
    </font>
    <font>
      <b/>
      <sz val="18"/>
      <color indexed="8"/>
      <name val="Arial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18"/>
      <name val="Arial"/>
      <family val="2"/>
    </font>
    <font>
      <b/>
      <u val="single"/>
      <sz val="10"/>
      <name val="Arial"/>
      <family val="2"/>
    </font>
    <font>
      <sz val="10"/>
      <color indexed="12"/>
      <name val="Arial"/>
      <family val="2"/>
    </font>
    <font>
      <b/>
      <sz val="16"/>
      <color indexed="12"/>
      <name val="Arial"/>
      <family val="2"/>
    </font>
    <font>
      <sz val="16"/>
      <name val="Arial"/>
      <family val="2"/>
    </font>
    <font>
      <b/>
      <sz val="16"/>
      <color indexed="8"/>
      <name val="Arial"/>
      <family val="2"/>
    </font>
    <font>
      <b/>
      <sz val="17"/>
      <name val="Arial"/>
      <family val="2"/>
    </font>
    <font>
      <sz val="17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i/>
      <sz val="13"/>
      <name val="Arial"/>
      <family val="2"/>
    </font>
    <font>
      <i/>
      <sz val="11"/>
      <name val="Arial"/>
      <family val="2"/>
    </font>
    <font>
      <sz val="16"/>
      <color indexed="12"/>
      <name val="Arial"/>
      <family val="2"/>
    </font>
    <font>
      <b/>
      <sz val="18"/>
      <color indexed="12"/>
      <name val="Arial"/>
      <family val="2"/>
    </font>
    <font>
      <sz val="18"/>
      <color indexed="12"/>
      <name val="Arial"/>
      <family val="2"/>
    </font>
    <font>
      <b/>
      <sz val="24"/>
      <color indexed="12"/>
      <name val="Arial"/>
      <family val="2"/>
    </font>
    <font>
      <b/>
      <u val="single"/>
      <sz val="18"/>
      <name val="Arial"/>
      <family val="2"/>
    </font>
    <font>
      <b/>
      <u val="single"/>
      <sz val="16"/>
      <color indexed="12"/>
      <name val="Arial"/>
      <family val="2"/>
    </font>
    <font>
      <b/>
      <sz val="14"/>
      <color indexed="8"/>
      <name val="Arial"/>
      <family val="2"/>
    </font>
    <font>
      <b/>
      <sz val="20"/>
      <color indexed="8"/>
      <name val="Arial"/>
      <family val="2"/>
    </font>
    <font>
      <sz val="12"/>
      <color indexed="8"/>
      <name val="Arial"/>
      <family val="2"/>
    </font>
    <font>
      <b/>
      <sz val="22"/>
      <name val="Arial"/>
      <family val="2"/>
    </font>
    <font>
      <b/>
      <sz val="19"/>
      <name val="Arial"/>
      <family val="2"/>
    </font>
    <font>
      <sz val="7"/>
      <name val="Arial"/>
      <family val="2"/>
    </font>
    <font>
      <sz val="18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5"/>
      <name val="Arial"/>
      <family val="2"/>
    </font>
    <font>
      <sz val="14"/>
      <color indexed="8"/>
      <name val="Arial"/>
      <family val="2"/>
    </font>
    <font>
      <b/>
      <u val="single"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double"/>
      <top style="double"/>
      <bottom style="double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double"/>
      <right style="double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8" fillId="2" borderId="0" applyNumberFormat="0" applyBorder="0" applyAlignment="0" applyProtection="0"/>
    <xf numFmtId="0" fontId="88" fillId="3" borderId="0" applyNumberFormat="0" applyBorder="0" applyAlignment="0" applyProtection="0"/>
    <xf numFmtId="0" fontId="88" fillId="4" borderId="0" applyNumberFormat="0" applyBorder="0" applyAlignment="0" applyProtection="0"/>
    <xf numFmtId="0" fontId="88" fillId="5" borderId="0" applyNumberFormat="0" applyBorder="0" applyAlignment="0" applyProtection="0"/>
    <xf numFmtId="0" fontId="88" fillId="6" borderId="0" applyNumberFormat="0" applyBorder="0" applyAlignment="0" applyProtection="0"/>
    <xf numFmtId="0" fontId="88" fillId="7" borderId="0" applyNumberFormat="0" applyBorder="0" applyAlignment="0" applyProtection="0"/>
    <xf numFmtId="0" fontId="88" fillId="8" borderId="0" applyNumberFormat="0" applyBorder="0" applyAlignment="0" applyProtection="0"/>
    <xf numFmtId="0" fontId="88" fillId="9" borderId="0" applyNumberFormat="0" applyBorder="0" applyAlignment="0" applyProtection="0"/>
    <xf numFmtId="0" fontId="88" fillId="10" borderId="0" applyNumberFormat="0" applyBorder="0" applyAlignment="0" applyProtection="0"/>
    <xf numFmtId="0" fontId="88" fillId="11" borderId="0" applyNumberFormat="0" applyBorder="0" applyAlignment="0" applyProtection="0"/>
    <xf numFmtId="0" fontId="88" fillId="12" borderId="0" applyNumberFormat="0" applyBorder="0" applyAlignment="0" applyProtection="0"/>
    <xf numFmtId="0" fontId="88" fillId="13" borderId="0" applyNumberFormat="0" applyBorder="0" applyAlignment="0" applyProtection="0"/>
    <xf numFmtId="0" fontId="89" fillId="14" borderId="0" applyNumberFormat="0" applyBorder="0" applyAlignment="0" applyProtection="0"/>
    <xf numFmtId="0" fontId="89" fillId="15" borderId="0" applyNumberFormat="0" applyBorder="0" applyAlignment="0" applyProtection="0"/>
    <xf numFmtId="0" fontId="89" fillId="10" borderId="0" applyNumberFormat="0" applyBorder="0" applyAlignment="0" applyProtection="0"/>
    <xf numFmtId="0" fontId="89" fillId="16" borderId="0" applyNumberFormat="0" applyBorder="0" applyAlignment="0" applyProtection="0"/>
    <xf numFmtId="0" fontId="89" fillId="17" borderId="0" applyNumberFormat="0" applyBorder="0" applyAlignment="0" applyProtection="0"/>
    <xf numFmtId="0" fontId="89" fillId="18" borderId="0" applyNumberFormat="0" applyBorder="0" applyAlignment="0" applyProtection="0"/>
    <xf numFmtId="0" fontId="89" fillId="19" borderId="0" applyNumberFormat="0" applyBorder="0" applyAlignment="0" applyProtection="0"/>
    <xf numFmtId="0" fontId="89" fillId="20" borderId="0" applyNumberFormat="0" applyBorder="0" applyAlignment="0" applyProtection="0"/>
    <xf numFmtId="0" fontId="89" fillId="21" borderId="0" applyNumberFormat="0" applyBorder="0" applyAlignment="0" applyProtection="0"/>
    <xf numFmtId="0" fontId="89" fillId="22" borderId="0" applyNumberFormat="0" applyBorder="0" applyAlignment="0" applyProtection="0"/>
    <xf numFmtId="0" fontId="89" fillId="23" borderId="0" applyNumberFormat="0" applyBorder="0" applyAlignment="0" applyProtection="0"/>
    <xf numFmtId="0" fontId="89" fillId="24" borderId="0" applyNumberFormat="0" applyBorder="0" applyAlignment="0" applyProtection="0"/>
    <xf numFmtId="0" fontId="90" fillId="25" borderId="0" applyNumberFormat="0" applyBorder="0" applyAlignment="0" applyProtection="0"/>
    <xf numFmtId="0" fontId="91" fillId="26" borderId="1" applyNumberFormat="0" applyAlignment="0" applyProtection="0"/>
    <xf numFmtId="0" fontId="92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93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94" fillId="28" borderId="0" applyNumberFormat="0" applyBorder="0" applyAlignment="0" applyProtection="0"/>
    <xf numFmtId="0" fontId="95" fillId="0" borderId="3" applyNumberFormat="0" applyFill="0" applyAlignment="0" applyProtection="0"/>
    <xf numFmtId="0" fontId="96" fillId="0" borderId="4" applyNumberFormat="0" applyFill="0" applyAlignment="0" applyProtection="0"/>
    <xf numFmtId="0" fontId="97" fillId="0" borderId="5" applyNumberFormat="0" applyFill="0" applyAlignment="0" applyProtection="0"/>
    <xf numFmtId="0" fontId="9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98" fillId="29" borderId="1" applyNumberFormat="0" applyAlignment="0" applyProtection="0"/>
    <xf numFmtId="0" fontId="99" fillId="0" borderId="6" applyNumberFormat="0" applyFill="0" applyAlignment="0" applyProtection="0"/>
    <xf numFmtId="0" fontId="100" fillId="30" borderId="0" applyNumberFormat="0" applyBorder="0" applyAlignment="0" applyProtection="0"/>
    <xf numFmtId="0" fontId="0" fillId="31" borderId="7" applyNumberFormat="0" applyFont="0" applyAlignment="0" applyProtection="0"/>
    <xf numFmtId="0" fontId="101" fillId="26" borderId="8" applyNumberFormat="0" applyAlignment="0" applyProtection="0"/>
    <xf numFmtId="9" fontId="0" fillId="0" borderId="0" applyFont="0" applyFill="0" applyBorder="0" applyAlignment="0" applyProtection="0"/>
    <xf numFmtId="0" fontId="102" fillId="0" borderId="0" applyNumberFormat="0" applyFill="0" applyBorder="0" applyAlignment="0" applyProtection="0"/>
    <xf numFmtId="0" fontId="103" fillId="0" borderId="9" applyNumberFormat="0" applyFill="0" applyAlignment="0" applyProtection="0"/>
    <xf numFmtId="0" fontId="104" fillId="0" borderId="0" applyNumberFormat="0" applyFill="0" applyBorder="0" applyAlignment="0" applyProtection="0"/>
  </cellStyleXfs>
  <cellXfs count="815">
    <xf numFmtId="0" fontId="0" fillId="0" borderId="0" xfId="0" applyAlignment="1">
      <alignment/>
    </xf>
    <xf numFmtId="0" fontId="1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0" fillId="0" borderId="10" xfId="0" applyBorder="1" applyAlignment="1">
      <alignment/>
    </xf>
    <xf numFmtId="0" fontId="7" fillId="0" borderId="0" xfId="0" applyFont="1" applyFill="1" applyAlignment="1">
      <alignment horizontal="center"/>
    </xf>
    <xf numFmtId="0" fontId="8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9" fillId="0" borderId="0" xfId="0" applyFont="1" applyFill="1" applyAlignment="1">
      <alignment horizontal="left"/>
    </xf>
    <xf numFmtId="0" fontId="10" fillId="0" borderId="0" xfId="0" applyFont="1" applyFill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11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13" fillId="0" borderId="0" xfId="0" applyFont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0" fillId="0" borderId="16" xfId="0" applyBorder="1" applyAlignment="1">
      <alignment/>
    </xf>
    <xf numFmtId="2" fontId="7" fillId="0" borderId="12" xfId="0" applyNumberFormat="1" applyFont="1" applyFill="1" applyBorder="1" applyAlignment="1">
      <alignment horizontal="center"/>
    </xf>
    <xf numFmtId="0" fontId="2" fillId="0" borderId="17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2" fontId="4" fillId="0" borderId="20" xfId="0" applyNumberFormat="1" applyFont="1" applyFill="1" applyBorder="1" applyAlignment="1">
      <alignment horizontal="center"/>
    </xf>
    <xf numFmtId="2" fontId="9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 vertic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13" fillId="0" borderId="0" xfId="0" applyFont="1" applyAlignment="1">
      <alignment/>
    </xf>
    <xf numFmtId="0" fontId="4" fillId="0" borderId="12" xfId="0" applyFont="1" applyFill="1" applyBorder="1" applyAlignment="1">
      <alignment horizontal="center" wrapText="1"/>
    </xf>
    <xf numFmtId="0" fontId="0" fillId="0" borderId="0" xfId="0" applyFont="1" applyFill="1" applyAlignment="1">
      <alignment horizontal="center"/>
    </xf>
    <xf numFmtId="192" fontId="2" fillId="0" borderId="0" xfId="0" applyNumberFormat="1" applyFont="1" applyFill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2" fillId="0" borderId="25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9" fillId="0" borderId="13" xfId="0" applyFont="1" applyFill="1" applyBorder="1" applyAlignment="1">
      <alignment vertical="center"/>
    </xf>
    <xf numFmtId="0" fontId="4" fillId="0" borderId="13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1" fontId="4" fillId="0" borderId="0" xfId="0" applyNumberFormat="1" applyFont="1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2" fontId="7" fillId="0" borderId="11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20" xfId="0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2" fontId="4" fillId="0" borderId="15" xfId="0" applyNumberFormat="1" applyFont="1" applyFill="1" applyBorder="1" applyAlignment="1">
      <alignment horizontal="left" vertical="center"/>
    </xf>
    <xf numFmtId="1" fontId="4" fillId="0" borderId="15" xfId="0" applyNumberFormat="1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vertical="center"/>
    </xf>
    <xf numFmtId="2" fontId="4" fillId="0" borderId="15" xfId="0" applyNumberFormat="1" applyFont="1" applyFill="1" applyBorder="1" applyAlignment="1">
      <alignment horizontal="center" vertical="center"/>
    </xf>
    <xf numFmtId="2" fontId="7" fillId="0" borderId="14" xfId="0" applyNumberFormat="1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vertical="center"/>
    </xf>
    <xf numFmtId="2" fontId="4" fillId="0" borderId="0" xfId="0" applyNumberFormat="1" applyFont="1" applyFill="1" applyBorder="1" applyAlignment="1">
      <alignment horizontal="left" vertical="center"/>
    </xf>
    <xf numFmtId="2" fontId="7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horizontal="center"/>
    </xf>
    <xf numFmtId="2" fontId="4" fillId="0" borderId="13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193" fontId="0" fillId="0" borderId="0" xfId="0" applyNumberFormat="1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9" fillId="0" borderId="0" xfId="0" applyFont="1" applyFill="1" applyAlignment="1">
      <alignment/>
    </xf>
    <xf numFmtId="0" fontId="2" fillId="0" borderId="0" xfId="0" applyFont="1" applyBorder="1" applyAlignment="1">
      <alignment horizontal="left" vertical="center" wrapText="1"/>
    </xf>
    <xf numFmtId="2" fontId="4" fillId="0" borderId="15" xfId="0" applyNumberFormat="1" applyFont="1" applyFill="1" applyBorder="1" applyAlignment="1">
      <alignment horizontal="center"/>
    </xf>
    <xf numFmtId="0" fontId="4" fillId="0" borderId="13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3" xfId="0" applyFont="1" applyFill="1" applyBorder="1" applyAlignment="1">
      <alignment horizontal="center"/>
    </xf>
    <xf numFmtId="0" fontId="4" fillId="0" borderId="16" xfId="0" applyFont="1" applyFill="1" applyBorder="1" applyAlignment="1">
      <alignment/>
    </xf>
    <xf numFmtId="0" fontId="0" fillId="0" borderId="11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192" fontId="4" fillId="0" borderId="20" xfId="0" applyNumberFormat="1" applyFont="1" applyFill="1" applyBorder="1" applyAlignment="1">
      <alignment/>
    </xf>
    <xf numFmtId="192" fontId="4" fillId="0" borderId="12" xfId="0" applyNumberFormat="1" applyFont="1" applyFill="1" applyBorder="1" applyAlignment="1">
      <alignment/>
    </xf>
    <xf numFmtId="192" fontId="4" fillId="0" borderId="11" xfId="0" applyNumberFormat="1" applyFont="1" applyFill="1" applyBorder="1" applyAlignment="1">
      <alignment/>
    </xf>
    <xf numFmtId="0" fontId="0" fillId="0" borderId="20" xfId="0" applyBorder="1" applyAlignment="1">
      <alignment/>
    </xf>
    <xf numFmtId="0" fontId="9" fillId="0" borderId="15" xfId="0" applyFont="1" applyFill="1" applyBorder="1" applyAlignment="1">
      <alignment/>
    </xf>
    <xf numFmtId="0" fontId="9" fillId="0" borderId="14" xfId="0" applyFont="1" applyFill="1" applyBorder="1" applyAlignment="1">
      <alignment/>
    </xf>
    <xf numFmtId="1" fontId="0" fillId="0" borderId="11" xfId="0" applyNumberFormat="1" applyFont="1" applyFill="1" applyBorder="1" applyAlignment="1">
      <alignment horizontal="center"/>
    </xf>
    <xf numFmtId="1" fontId="0" fillId="0" borderId="11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/>
    </xf>
    <xf numFmtId="1" fontId="0" fillId="0" borderId="0" xfId="0" applyNumberFormat="1" applyFont="1" applyFill="1" applyBorder="1" applyAlignment="1">
      <alignment horizontal="center"/>
    </xf>
    <xf numFmtId="0" fontId="9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3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1" fontId="0" fillId="0" borderId="20" xfId="0" applyNumberFormat="1" applyFont="1" applyFill="1" applyBorder="1" applyAlignment="1">
      <alignment horizontal="center"/>
    </xf>
    <xf numFmtId="2" fontId="0" fillId="0" borderId="2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0" fillId="0" borderId="11" xfId="0" applyFont="1" applyBorder="1" applyAlignment="1">
      <alignment/>
    </xf>
    <xf numFmtId="2" fontId="7" fillId="0" borderId="0" xfId="0" applyNumberFormat="1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 horizontal="center"/>
    </xf>
    <xf numFmtId="2" fontId="0" fillId="0" borderId="20" xfId="0" applyNumberFormat="1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2" fontId="0" fillId="0" borderId="11" xfId="0" applyNumberFormat="1" applyFont="1" applyFill="1" applyBorder="1" applyAlignment="1">
      <alignment horizontal="center"/>
    </xf>
    <xf numFmtId="2" fontId="0" fillId="0" borderId="11" xfId="0" applyNumberFormat="1" applyFont="1" applyFill="1" applyBorder="1" applyAlignment="1">
      <alignment horizontal="center"/>
    </xf>
    <xf numFmtId="0" fontId="0" fillId="0" borderId="0" xfId="0" applyFont="1" applyBorder="1" applyAlignment="1">
      <alignment/>
    </xf>
    <xf numFmtId="192" fontId="2" fillId="0" borderId="0" xfId="0" applyNumberFormat="1" applyFont="1" applyFill="1" applyAlignment="1">
      <alignment horizontal="center"/>
    </xf>
    <xf numFmtId="192" fontId="2" fillId="0" borderId="0" xfId="0" applyNumberFormat="1" applyFont="1" applyAlignment="1">
      <alignment horizontal="center"/>
    </xf>
    <xf numFmtId="0" fontId="2" fillId="0" borderId="0" xfId="0" applyFont="1" applyAlignment="1">
      <alignment horizontal="right"/>
    </xf>
    <xf numFmtId="192" fontId="2" fillId="0" borderId="0" xfId="0" applyNumberFormat="1" applyFont="1" applyAlignment="1">
      <alignment/>
    </xf>
    <xf numFmtId="0" fontId="0" fillId="0" borderId="0" xfId="0" applyAlignment="1">
      <alignment horizontal="right"/>
    </xf>
    <xf numFmtId="192" fontId="0" fillId="0" borderId="0" xfId="0" applyNumberFormat="1" applyAlignment="1">
      <alignment/>
    </xf>
    <xf numFmtId="192" fontId="17" fillId="0" borderId="0" xfId="0" applyNumberFormat="1" applyFont="1" applyFill="1" applyBorder="1" applyAlignment="1">
      <alignment horizontal="center"/>
    </xf>
    <xf numFmtId="0" fontId="1" fillId="0" borderId="26" xfId="0" applyFont="1" applyFill="1" applyBorder="1" applyAlignment="1">
      <alignment horizontal="left"/>
    </xf>
    <xf numFmtId="0" fontId="7" fillId="0" borderId="21" xfId="0" applyFont="1" applyFill="1" applyBorder="1" applyAlignment="1">
      <alignment horizontal="center"/>
    </xf>
    <xf numFmtId="0" fontId="18" fillId="0" borderId="21" xfId="0" applyFont="1" applyFill="1" applyBorder="1" applyAlignment="1">
      <alignment horizontal="center"/>
    </xf>
    <xf numFmtId="0" fontId="18" fillId="0" borderId="21" xfId="0" applyFont="1" applyFill="1" applyBorder="1" applyAlignment="1">
      <alignment horizontal="left"/>
    </xf>
    <xf numFmtId="193" fontId="8" fillId="0" borderId="21" xfId="0" applyNumberFormat="1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192" fontId="7" fillId="0" borderId="21" xfId="0" applyNumberFormat="1" applyFont="1" applyFill="1" applyBorder="1" applyAlignment="1">
      <alignment horizontal="center"/>
    </xf>
    <xf numFmtId="0" fontId="20" fillId="0" borderId="27" xfId="0" applyFont="1" applyFill="1" applyBorder="1" applyAlignment="1">
      <alignment horizontal="left"/>
    </xf>
    <xf numFmtId="0" fontId="0" fillId="0" borderId="24" xfId="0" applyFont="1" applyFill="1" applyBorder="1" applyAlignment="1">
      <alignment horizontal="center"/>
    </xf>
    <xf numFmtId="0" fontId="17" fillId="0" borderId="28" xfId="0" applyFont="1" applyFill="1" applyBorder="1" applyAlignment="1">
      <alignment horizontal="left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17" fillId="0" borderId="0" xfId="0" applyFont="1" applyFill="1" applyAlignment="1">
      <alignment horizontal="left"/>
    </xf>
    <xf numFmtId="0" fontId="17" fillId="0" borderId="0" xfId="0" applyFont="1" applyFill="1" applyBorder="1" applyAlignment="1">
      <alignment horizontal="center"/>
    </xf>
    <xf numFmtId="0" fontId="17" fillId="0" borderId="0" xfId="0" applyFont="1" applyAlignment="1">
      <alignment/>
    </xf>
    <xf numFmtId="0" fontId="0" fillId="0" borderId="32" xfId="0" applyBorder="1" applyAlignment="1">
      <alignment/>
    </xf>
    <xf numFmtId="0" fontId="0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vertical="center"/>
    </xf>
    <xf numFmtId="1" fontId="0" fillId="0" borderId="0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2" fontId="0" fillId="0" borderId="2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" fontId="0" fillId="0" borderId="20" xfId="0" applyNumberFormat="1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2" fontId="0" fillId="0" borderId="0" xfId="0" applyNumberFormat="1" applyFont="1" applyFill="1" applyBorder="1" applyAlignment="1">
      <alignment vertical="center" wrapText="1"/>
    </xf>
    <xf numFmtId="0" fontId="0" fillId="0" borderId="14" xfId="0" applyFont="1" applyFill="1" applyBorder="1" applyAlignment="1">
      <alignment horizontal="center" vertical="center"/>
    </xf>
    <xf numFmtId="2" fontId="0" fillId="0" borderId="15" xfId="0" applyNumberFormat="1" applyFont="1" applyFill="1" applyBorder="1" applyAlignment="1">
      <alignment horizontal="left" vertical="center"/>
    </xf>
    <xf numFmtId="1" fontId="0" fillId="0" borderId="15" xfId="0" applyNumberFormat="1" applyFont="1" applyFill="1" applyBorder="1" applyAlignment="1">
      <alignment horizontal="center" vertical="center"/>
    </xf>
    <xf numFmtId="2" fontId="0" fillId="0" borderId="15" xfId="0" applyNumberFormat="1" applyFont="1" applyFill="1" applyBorder="1" applyAlignment="1">
      <alignment horizontal="center" vertical="center"/>
    </xf>
    <xf numFmtId="2" fontId="0" fillId="0" borderId="33" xfId="0" applyNumberFormat="1" applyFont="1" applyFill="1" applyBorder="1" applyAlignment="1">
      <alignment horizontal="center" vertical="center"/>
    </xf>
    <xf numFmtId="2" fontId="0" fillId="0" borderId="14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vertical="center"/>
    </xf>
    <xf numFmtId="0" fontId="2" fillId="0" borderId="34" xfId="0" applyFont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7" fillId="0" borderId="0" xfId="0" applyFont="1" applyAlignment="1">
      <alignment horizontal="left"/>
    </xf>
    <xf numFmtId="0" fontId="19" fillId="0" borderId="0" xfId="0" applyFont="1" applyAlignment="1">
      <alignment/>
    </xf>
    <xf numFmtId="0" fontId="23" fillId="0" borderId="0" xfId="0" applyFont="1" applyFill="1" applyAlignment="1">
      <alignment/>
    </xf>
    <xf numFmtId="0" fontId="19" fillId="0" borderId="0" xfId="0" applyFont="1" applyBorder="1" applyAlignment="1">
      <alignment/>
    </xf>
    <xf numFmtId="0" fontId="21" fillId="0" borderId="0" xfId="0" applyFont="1" applyFill="1" applyAlignment="1">
      <alignment/>
    </xf>
    <xf numFmtId="0" fontId="7" fillId="0" borderId="30" xfId="0" applyFont="1" applyFill="1" applyBorder="1" applyAlignment="1">
      <alignment horizontal="center"/>
    </xf>
    <xf numFmtId="0" fontId="17" fillId="0" borderId="25" xfId="0" applyFont="1" applyFill="1" applyBorder="1" applyAlignment="1">
      <alignment/>
    </xf>
    <xf numFmtId="0" fontId="8" fillId="0" borderId="21" xfId="0" applyFont="1" applyFill="1" applyBorder="1" applyAlignment="1">
      <alignment horizontal="center"/>
    </xf>
    <xf numFmtId="192" fontId="8" fillId="0" borderId="21" xfId="0" applyNumberFormat="1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0" fontId="6" fillId="0" borderId="24" xfId="0" applyFont="1" applyFill="1" applyBorder="1" applyAlignment="1">
      <alignment horizontal="center"/>
    </xf>
    <xf numFmtId="192" fontId="2" fillId="0" borderId="20" xfId="0" applyNumberFormat="1" applyFont="1" applyFill="1" applyBorder="1" applyAlignment="1">
      <alignment horizontal="center"/>
    </xf>
    <xf numFmtId="2" fontId="2" fillId="0" borderId="15" xfId="0" applyNumberFormat="1" applyFont="1" applyFill="1" applyBorder="1" applyAlignment="1">
      <alignment horizontal="center"/>
    </xf>
    <xf numFmtId="192" fontId="2" fillId="0" borderId="33" xfId="0" applyNumberFormat="1" applyFont="1" applyFill="1" applyBorder="1" applyAlignment="1">
      <alignment horizontal="center"/>
    </xf>
    <xf numFmtId="2" fontId="2" fillId="0" borderId="0" xfId="0" applyNumberFormat="1" applyFont="1" applyFill="1" applyAlignment="1">
      <alignment horizontal="left"/>
    </xf>
    <xf numFmtId="0" fontId="20" fillId="0" borderId="0" xfId="0" applyFont="1" applyAlignment="1">
      <alignment/>
    </xf>
    <xf numFmtId="0" fontId="17" fillId="0" borderId="24" xfId="0" applyFont="1" applyBorder="1" applyAlignment="1">
      <alignment horizontal="center"/>
    </xf>
    <xf numFmtId="0" fontId="19" fillId="0" borderId="24" xfId="0" applyFont="1" applyBorder="1" applyAlignment="1">
      <alignment horizontal="center"/>
    </xf>
    <xf numFmtId="0" fontId="19" fillId="0" borderId="32" xfId="0" applyFont="1" applyBorder="1" applyAlignment="1">
      <alignment/>
    </xf>
    <xf numFmtId="0" fontId="15" fillId="0" borderId="0" xfId="0" applyFont="1" applyBorder="1" applyAlignment="1">
      <alignment horizontal="center"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25" fillId="0" borderId="37" xfId="0" applyFont="1" applyBorder="1" applyAlignment="1">
      <alignment/>
    </xf>
    <xf numFmtId="0" fontId="26" fillId="0" borderId="37" xfId="0" applyFont="1" applyBorder="1" applyAlignment="1">
      <alignment/>
    </xf>
    <xf numFmtId="0" fontId="27" fillId="0" borderId="37" xfId="0" applyFont="1" applyBorder="1" applyAlignment="1">
      <alignment/>
    </xf>
    <xf numFmtId="0" fontId="27" fillId="0" borderId="0" xfId="0" applyFont="1" applyBorder="1" applyAlignment="1">
      <alignment/>
    </xf>
    <xf numFmtId="0" fontId="28" fillId="0" borderId="0" xfId="0" applyFont="1" applyBorder="1" applyAlignment="1">
      <alignment/>
    </xf>
    <xf numFmtId="0" fontId="29" fillId="0" borderId="0" xfId="0" applyFont="1" applyBorder="1" applyAlignment="1">
      <alignment horizontal="center"/>
    </xf>
    <xf numFmtId="0" fontId="0" fillId="0" borderId="37" xfId="0" applyBorder="1" applyAlignment="1">
      <alignment/>
    </xf>
    <xf numFmtId="192" fontId="29" fillId="0" borderId="0" xfId="0" applyNumberFormat="1" applyFont="1" applyBorder="1" applyAlignment="1">
      <alignment horizontal="center"/>
    </xf>
    <xf numFmtId="0" fontId="30" fillId="0" borderId="0" xfId="0" applyFont="1" applyBorder="1" applyAlignment="1">
      <alignment/>
    </xf>
    <xf numFmtId="192" fontId="28" fillId="0" borderId="0" xfId="0" applyNumberFormat="1" applyFont="1" applyBorder="1" applyAlignment="1">
      <alignment/>
    </xf>
    <xf numFmtId="192" fontId="28" fillId="0" borderId="0" xfId="0" applyNumberFormat="1" applyFont="1" applyBorder="1" applyAlignment="1">
      <alignment horizontal="center"/>
    </xf>
    <xf numFmtId="0" fontId="17" fillId="0" borderId="0" xfId="0" applyFont="1" applyBorder="1" applyAlignment="1">
      <alignment/>
    </xf>
    <xf numFmtId="192" fontId="27" fillId="0" borderId="0" xfId="0" applyNumberFormat="1" applyFont="1" applyBorder="1" applyAlignment="1">
      <alignment/>
    </xf>
    <xf numFmtId="0" fontId="20" fillId="0" borderId="0" xfId="0" applyFont="1" applyBorder="1" applyAlignment="1">
      <alignment/>
    </xf>
    <xf numFmtId="0" fontId="33" fillId="0" borderId="0" xfId="0" applyFont="1" applyBorder="1" applyAlignment="1">
      <alignment/>
    </xf>
    <xf numFmtId="0" fontId="35" fillId="0" borderId="0" xfId="0" applyFont="1" applyBorder="1" applyAlignment="1">
      <alignment/>
    </xf>
    <xf numFmtId="0" fontId="32" fillId="0" borderId="0" xfId="0" applyFont="1" applyBorder="1" applyAlignment="1">
      <alignment/>
    </xf>
    <xf numFmtId="192" fontId="35" fillId="0" borderId="0" xfId="0" applyNumberFormat="1" applyFont="1" applyBorder="1" applyAlignment="1">
      <alignment horizontal="center"/>
    </xf>
    <xf numFmtId="0" fontId="33" fillId="0" borderId="0" xfId="0" applyFont="1" applyBorder="1" applyAlignment="1">
      <alignment horizontal="left"/>
    </xf>
    <xf numFmtId="0" fontId="36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192" fontId="9" fillId="0" borderId="0" xfId="0" applyNumberFormat="1" applyFont="1" applyBorder="1" applyAlignment="1">
      <alignment horizontal="center"/>
    </xf>
    <xf numFmtId="0" fontId="31" fillId="0" borderId="26" xfId="0" applyFont="1" applyBorder="1" applyAlignment="1">
      <alignment/>
    </xf>
    <xf numFmtId="0" fontId="32" fillId="0" borderId="21" xfId="0" applyFont="1" applyBorder="1" applyAlignment="1">
      <alignment/>
    </xf>
    <xf numFmtId="0" fontId="33" fillId="0" borderId="27" xfId="0" applyFont="1" applyBorder="1" applyAlignment="1">
      <alignment/>
    </xf>
    <xf numFmtId="0" fontId="34" fillId="0" borderId="27" xfId="0" applyFont="1" applyBorder="1" applyAlignment="1">
      <alignment/>
    </xf>
    <xf numFmtId="0" fontId="34" fillId="0" borderId="0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37" fillId="0" borderId="27" xfId="0" applyFont="1" applyBorder="1" applyAlignment="1">
      <alignment/>
    </xf>
    <xf numFmtId="0" fontId="38" fillId="0" borderId="27" xfId="0" applyFont="1" applyBorder="1" applyAlignment="1">
      <alignment/>
    </xf>
    <xf numFmtId="0" fontId="39" fillId="0" borderId="27" xfId="0" applyFont="1" applyBorder="1" applyAlignment="1">
      <alignment horizontal="left"/>
    </xf>
    <xf numFmtId="0" fontId="15" fillId="0" borderId="27" xfId="0" applyFont="1" applyBorder="1" applyAlignment="1">
      <alignment/>
    </xf>
    <xf numFmtId="0" fontId="38" fillId="0" borderId="0" xfId="0" applyFont="1" applyBorder="1" applyAlignment="1">
      <alignment/>
    </xf>
    <xf numFmtId="0" fontId="20" fillId="0" borderId="0" xfId="0" applyFont="1" applyBorder="1" applyAlignment="1">
      <alignment/>
    </xf>
    <xf numFmtId="0" fontId="0" fillId="0" borderId="24" xfId="0" applyFont="1" applyFill="1" applyBorder="1" applyAlignment="1">
      <alignment horizontal="left"/>
    </xf>
    <xf numFmtId="0" fontId="32" fillId="0" borderId="23" xfId="0" applyFont="1" applyBorder="1" applyAlignment="1">
      <alignment/>
    </xf>
    <xf numFmtId="0" fontId="33" fillId="0" borderId="23" xfId="0" applyFont="1" applyBorder="1" applyAlignment="1">
      <alignment/>
    </xf>
    <xf numFmtId="0" fontId="21" fillId="0" borderId="27" xfId="0" applyFont="1" applyFill="1" applyBorder="1" applyAlignment="1">
      <alignment vertical="center"/>
    </xf>
    <xf numFmtId="0" fontId="42" fillId="0" borderId="0" xfId="0" applyFont="1" applyAlignment="1">
      <alignment horizontal="center" vertical="center"/>
    </xf>
    <xf numFmtId="0" fontId="21" fillId="0" borderId="0" xfId="0" applyFont="1" applyBorder="1" applyAlignment="1">
      <alignment/>
    </xf>
    <xf numFmtId="0" fontId="43" fillId="0" borderId="0" xfId="0" applyFont="1" applyBorder="1" applyAlignment="1">
      <alignment/>
    </xf>
    <xf numFmtId="0" fontId="44" fillId="0" borderId="0" xfId="0" applyFont="1" applyBorder="1" applyAlignment="1">
      <alignment/>
    </xf>
    <xf numFmtId="0" fontId="42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vertical="center"/>
    </xf>
    <xf numFmtId="0" fontId="28" fillId="0" borderId="38" xfId="0" applyFont="1" applyBorder="1" applyAlignment="1">
      <alignment/>
    </xf>
    <xf numFmtId="0" fontId="0" fillId="0" borderId="38" xfId="0" applyBorder="1" applyAlignment="1">
      <alignment/>
    </xf>
    <xf numFmtId="49" fontId="0" fillId="0" borderId="0" xfId="0" applyNumberFormat="1" applyAlignment="1">
      <alignment/>
    </xf>
    <xf numFmtId="2" fontId="2" fillId="0" borderId="13" xfId="0" applyNumberFormat="1" applyFont="1" applyFill="1" applyBorder="1" applyAlignment="1">
      <alignment/>
    </xf>
    <xf numFmtId="0" fontId="25" fillId="0" borderId="0" xfId="0" applyFont="1" applyBorder="1" applyAlignment="1">
      <alignment vertical="top"/>
    </xf>
    <xf numFmtId="2" fontId="0" fillId="0" borderId="0" xfId="0" applyNumberFormat="1" applyFont="1" applyFill="1" applyBorder="1" applyAlignment="1">
      <alignment horizontal="left" vertical="center"/>
    </xf>
    <xf numFmtId="2" fontId="0" fillId="0" borderId="15" xfId="0" applyNumberFormat="1" applyFont="1" applyFill="1" applyBorder="1" applyAlignment="1">
      <alignment horizontal="center"/>
    </xf>
    <xf numFmtId="0" fontId="0" fillId="0" borderId="15" xfId="0" applyFont="1" applyFill="1" applyBorder="1" applyAlignment="1">
      <alignment/>
    </xf>
    <xf numFmtId="0" fontId="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45" fillId="0" borderId="11" xfId="0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2" fontId="19" fillId="0" borderId="0" xfId="0" applyNumberFormat="1" applyFont="1" applyFill="1" applyAlignment="1">
      <alignment/>
    </xf>
    <xf numFmtId="2" fontId="19" fillId="0" borderId="0" xfId="0" applyNumberFormat="1" applyFont="1" applyFill="1" applyBorder="1" applyAlignment="1">
      <alignment horizontal="left" vertical="center"/>
    </xf>
    <xf numFmtId="2" fontId="19" fillId="0" borderId="0" xfId="0" applyNumberFormat="1" applyFont="1" applyFill="1" applyAlignment="1">
      <alignment horizontal="center"/>
    </xf>
    <xf numFmtId="0" fontId="19" fillId="0" borderId="0" xfId="0" applyFont="1" applyAlignment="1">
      <alignment horizontal="center"/>
    </xf>
    <xf numFmtId="0" fontId="45" fillId="0" borderId="0" xfId="0" applyFont="1" applyBorder="1" applyAlignment="1">
      <alignment/>
    </xf>
    <xf numFmtId="49" fontId="45" fillId="0" borderId="0" xfId="0" applyNumberFormat="1" applyFont="1" applyAlignment="1">
      <alignment/>
    </xf>
    <xf numFmtId="0" fontId="20" fillId="0" borderId="12" xfId="0" applyFont="1" applyFill="1" applyBorder="1" applyAlignment="1">
      <alignment horizontal="center"/>
    </xf>
    <xf numFmtId="0" fontId="20" fillId="0" borderId="11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/>
    </xf>
    <xf numFmtId="0" fontId="19" fillId="0" borderId="12" xfId="0" applyFont="1" applyFill="1" applyBorder="1" applyAlignment="1">
      <alignment horizontal="center"/>
    </xf>
    <xf numFmtId="0" fontId="17" fillId="0" borderId="13" xfId="0" applyFont="1" applyFill="1" applyBorder="1" applyAlignment="1">
      <alignment/>
    </xf>
    <xf numFmtId="0" fontId="19" fillId="0" borderId="13" xfId="0" applyFont="1" applyFill="1" applyBorder="1" applyAlignment="1">
      <alignment horizontal="center"/>
    </xf>
    <xf numFmtId="0" fontId="17" fillId="0" borderId="0" xfId="0" applyFont="1" applyFill="1" applyBorder="1" applyAlignment="1">
      <alignment/>
    </xf>
    <xf numFmtId="0" fontId="19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/>
    </xf>
    <xf numFmtId="0" fontId="19" fillId="0" borderId="0" xfId="0" applyFont="1" applyFill="1" applyAlignment="1">
      <alignment horizontal="center"/>
    </xf>
    <xf numFmtId="0" fontId="45" fillId="0" borderId="12" xfId="0" applyFont="1" applyFill="1" applyBorder="1" applyAlignment="1">
      <alignment horizontal="center"/>
    </xf>
    <xf numFmtId="0" fontId="21" fillId="0" borderId="13" xfId="0" applyFont="1" applyFill="1" applyBorder="1" applyAlignment="1">
      <alignment/>
    </xf>
    <xf numFmtId="0" fontId="45" fillId="0" borderId="13" xfId="0" applyFont="1" applyFill="1" applyBorder="1" applyAlignment="1">
      <alignment horizontal="center"/>
    </xf>
    <xf numFmtId="0" fontId="45" fillId="0" borderId="16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45" fillId="0" borderId="0" xfId="0" applyFont="1" applyFill="1" applyBorder="1" applyAlignment="1">
      <alignment horizontal="center"/>
    </xf>
    <xf numFmtId="0" fontId="45" fillId="0" borderId="20" xfId="0" applyFont="1" applyFill="1" applyBorder="1" applyAlignment="1">
      <alignment horizontal="center"/>
    </xf>
    <xf numFmtId="0" fontId="45" fillId="0" borderId="0" xfId="0" applyFont="1" applyFill="1" applyBorder="1" applyAlignment="1">
      <alignment/>
    </xf>
    <xf numFmtId="0" fontId="45" fillId="0" borderId="20" xfId="0" applyFont="1" applyFill="1" applyBorder="1" applyAlignment="1">
      <alignment/>
    </xf>
    <xf numFmtId="0" fontId="45" fillId="0" borderId="14" xfId="0" applyFont="1" applyFill="1" applyBorder="1" applyAlignment="1">
      <alignment horizontal="center"/>
    </xf>
    <xf numFmtId="0" fontId="21" fillId="0" borderId="15" xfId="0" applyFont="1" applyFill="1" applyBorder="1" applyAlignment="1">
      <alignment/>
    </xf>
    <xf numFmtId="0" fontId="19" fillId="0" borderId="0" xfId="0" applyFont="1" applyBorder="1" applyAlignment="1">
      <alignment horizontal="center" vertical="center"/>
    </xf>
    <xf numFmtId="192" fontId="19" fillId="0" borderId="20" xfId="0" applyNumberFormat="1" applyFont="1" applyFill="1" applyBorder="1" applyAlignment="1">
      <alignment/>
    </xf>
    <xf numFmtId="2" fontId="19" fillId="0" borderId="0" xfId="0" applyNumberFormat="1" applyFont="1" applyFill="1" applyBorder="1" applyAlignment="1">
      <alignment horizontal="center"/>
    </xf>
    <xf numFmtId="192" fontId="21" fillId="0" borderId="20" xfId="0" applyNumberFormat="1" applyFont="1" applyFill="1" applyBorder="1" applyAlignment="1">
      <alignment/>
    </xf>
    <xf numFmtId="192" fontId="21" fillId="0" borderId="20" xfId="0" applyNumberFormat="1" applyFont="1" applyFill="1" applyBorder="1" applyAlignment="1">
      <alignment horizontal="center"/>
    </xf>
    <xf numFmtId="192" fontId="21" fillId="0" borderId="33" xfId="0" applyNumberFormat="1" applyFont="1" applyFill="1" applyBorder="1" applyAlignment="1">
      <alignment horizontal="center" vertical="center"/>
    </xf>
    <xf numFmtId="0" fontId="15" fillId="0" borderId="0" xfId="0" applyFont="1" applyFill="1" applyAlignment="1">
      <alignment horizontal="left"/>
    </xf>
    <xf numFmtId="192" fontId="19" fillId="0" borderId="11" xfId="0" applyNumberFormat="1" applyFont="1" applyFill="1" applyBorder="1" applyAlignment="1">
      <alignment horizontal="center"/>
    </xf>
    <xf numFmtId="0" fontId="19" fillId="0" borderId="0" xfId="0" applyFont="1" applyBorder="1" applyAlignment="1">
      <alignment horizontal="center"/>
    </xf>
    <xf numFmtId="192" fontId="4" fillId="0" borderId="11" xfId="0" applyNumberFormat="1" applyFont="1" applyFill="1" applyBorder="1" applyAlignment="1">
      <alignment horizontal="center"/>
    </xf>
    <xf numFmtId="192" fontId="17" fillId="0" borderId="11" xfId="0" applyNumberFormat="1" applyFont="1" applyFill="1" applyBorder="1" applyAlignment="1">
      <alignment horizontal="center"/>
    </xf>
    <xf numFmtId="0" fontId="17" fillId="0" borderId="14" xfId="0" applyFont="1" applyFill="1" applyBorder="1" applyAlignment="1">
      <alignment horizontal="center"/>
    </xf>
    <xf numFmtId="192" fontId="4" fillId="0" borderId="0" xfId="0" applyNumberFormat="1" applyFont="1" applyFill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2" fontId="19" fillId="0" borderId="0" xfId="0" applyNumberFormat="1" applyFont="1" applyFill="1" applyBorder="1" applyAlignment="1">
      <alignment/>
    </xf>
    <xf numFmtId="1" fontId="19" fillId="0" borderId="0" xfId="0" applyNumberFormat="1" applyFont="1" applyFill="1" applyBorder="1" applyAlignment="1">
      <alignment horizontal="center"/>
    </xf>
    <xf numFmtId="2" fontId="17" fillId="0" borderId="0" xfId="0" applyNumberFormat="1" applyFont="1" applyFill="1" applyBorder="1" applyAlignment="1">
      <alignment/>
    </xf>
    <xf numFmtId="2" fontId="19" fillId="0" borderId="15" xfId="0" applyNumberFormat="1" applyFont="1" applyFill="1" applyBorder="1" applyAlignment="1">
      <alignment/>
    </xf>
    <xf numFmtId="1" fontId="19" fillId="0" borderId="15" xfId="0" applyNumberFormat="1" applyFont="1" applyFill="1" applyBorder="1" applyAlignment="1">
      <alignment horizontal="center"/>
    </xf>
    <xf numFmtId="0" fontId="17" fillId="0" borderId="0" xfId="0" applyFont="1" applyFill="1" applyAlignment="1">
      <alignment/>
    </xf>
    <xf numFmtId="2" fontId="49" fillId="0" borderId="20" xfId="0" applyNumberFormat="1" applyFont="1" applyFill="1" applyBorder="1" applyAlignment="1">
      <alignment horizontal="center"/>
    </xf>
    <xf numFmtId="2" fontId="49" fillId="0" borderId="13" xfId="0" applyNumberFormat="1" applyFont="1" applyFill="1" applyBorder="1" applyAlignment="1">
      <alignment horizontal="center"/>
    </xf>
    <xf numFmtId="0" fontId="49" fillId="0" borderId="0" xfId="0" applyFont="1" applyFill="1" applyAlignment="1">
      <alignment horizontal="center"/>
    </xf>
    <xf numFmtId="2" fontId="49" fillId="0" borderId="16" xfId="0" applyNumberFormat="1" applyFont="1" applyFill="1" applyBorder="1" applyAlignment="1">
      <alignment horizontal="center"/>
    </xf>
    <xf numFmtId="0" fontId="49" fillId="0" borderId="0" xfId="0" applyFont="1" applyFill="1" applyBorder="1" applyAlignment="1">
      <alignment horizontal="center"/>
    </xf>
    <xf numFmtId="0" fontId="49" fillId="0" borderId="0" xfId="0" applyFont="1" applyFill="1" applyBorder="1" applyAlignment="1">
      <alignment/>
    </xf>
    <xf numFmtId="0" fontId="49" fillId="0" borderId="11" xfId="0" applyFont="1" applyFill="1" applyBorder="1" applyAlignment="1">
      <alignment horizontal="center"/>
    </xf>
    <xf numFmtId="1" fontId="49" fillId="0" borderId="13" xfId="0" applyNumberFormat="1" applyFont="1" applyFill="1" applyBorder="1" applyAlignment="1">
      <alignment horizontal="center"/>
    </xf>
    <xf numFmtId="0" fontId="49" fillId="0" borderId="15" xfId="0" applyFont="1" applyFill="1" applyBorder="1" applyAlignment="1">
      <alignment horizontal="center"/>
    </xf>
    <xf numFmtId="0" fontId="13" fillId="0" borderId="0" xfId="0" applyFont="1" applyFill="1" applyBorder="1" applyAlignment="1">
      <alignment/>
    </xf>
    <xf numFmtId="0" fontId="15" fillId="0" borderId="0" xfId="0" applyFont="1" applyBorder="1" applyAlignment="1">
      <alignment horizontal="center" vertical="center" wrapText="1"/>
    </xf>
    <xf numFmtId="0" fontId="20" fillId="0" borderId="16" xfId="0" applyFont="1" applyFill="1" applyBorder="1" applyAlignment="1">
      <alignment horizontal="center"/>
    </xf>
    <xf numFmtId="0" fontId="15" fillId="0" borderId="0" xfId="0" applyFont="1" applyAlignment="1">
      <alignment horizontal="center" vertical="center" wrapText="1"/>
    </xf>
    <xf numFmtId="2" fontId="20" fillId="0" borderId="16" xfId="0" applyNumberFormat="1" applyFont="1" applyFill="1" applyBorder="1" applyAlignment="1">
      <alignment horizontal="center"/>
    </xf>
    <xf numFmtId="0" fontId="14" fillId="0" borderId="21" xfId="0" applyFont="1" applyFill="1" applyBorder="1" applyAlignment="1">
      <alignment vertical="center"/>
    </xf>
    <xf numFmtId="0" fontId="21" fillId="0" borderId="24" xfId="0" applyFont="1" applyFill="1" applyBorder="1" applyAlignment="1">
      <alignment/>
    </xf>
    <xf numFmtId="0" fontId="0" fillId="0" borderId="26" xfId="0" applyBorder="1" applyAlignment="1">
      <alignment/>
    </xf>
    <xf numFmtId="1" fontId="49" fillId="0" borderId="0" xfId="0" applyNumberFormat="1" applyFont="1" applyFill="1" applyBorder="1" applyAlignment="1">
      <alignment horizontal="center"/>
    </xf>
    <xf numFmtId="1" fontId="49" fillId="0" borderId="0" xfId="0" applyNumberFormat="1" applyFont="1" applyFill="1" applyAlignment="1">
      <alignment horizontal="center"/>
    </xf>
    <xf numFmtId="0" fontId="51" fillId="0" borderId="12" xfId="0" applyFont="1" applyFill="1" applyBorder="1" applyAlignment="1">
      <alignment horizontal="center"/>
    </xf>
    <xf numFmtId="2" fontId="50" fillId="0" borderId="13" xfId="0" applyNumberFormat="1" applyFont="1" applyFill="1" applyBorder="1" applyAlignment="1">
      <alignment horizontal="left"/>
    </xf>
    <xf numFmtId="0" fontId="20" fillId="0" borderId="11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11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0" fillId="0" borderId="20" xfId="0" applyFont="1" applyFill="1" applyBorder="1" applyAlignment="1">
      <alignment horizontal="center"/>
    </xf>
    <xf numFmtId="0" fontId="15" fillId="0" borderId="13" xfId="0" applyFont="1" applyFill="1" applyBorder="1" applyAlignment="1">
      <alignment horizontal="left"/>
    </xf>
    <xf numFmtId="2" fontId="20" fillId="0" borderId="0" xfId="0" applyNumberFormat="1" applyFont="1" applyFill="1" applyBorder="1" applyAlignment="1">
      <alignment horizontal="left"/>
    </xf>
    <xf numFmtId="0" fontId="15" fillId="0" borderId="0" xfId="0" applyFont="1" applyFill="1" applyBorder="1" applyAlignment="1">
      <alignment horizontal="left"/>
    </xf>
    <xf numFmtId="2" fontId="15" fillId="0" borderId="0" xfId="0" applyNumberFormat="1" applyFont="1" applyFill="1" applyBorder="1" applyAlignment="1">
      <alignment horizontal="left"/>
    </xf>
    <xf numFmtId="2" fontId="13" fillId="0" borderId="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3" fillId="0" borderId="13" xfId="0" applyFont="1" applyFill="1" applyBorder="1" applyAlignment="1">
      <alignment horizontal="center"/>
    </xf>
    <xf numFmtId="0" fontId="13" fillId="0" borderId="0" xfId="0" applyFont="1" applyFill="1" applyAlignment="1">
      <alignment horizontal="center"/>
    </xf>
    <xf numFmtId="192" fontId="46" fillId="0" borderId="0" xfId="0" applyNumberFormat="1" applyFont="1" applyBorder="1" applyAlignment="1">
      <alignment horizontal="center" shrinkToFit="1"/>
    </xf>
    <xf numFmtId="0" fontId="49" fillId="0" borderId="12" xfId="0" applyFont="1" applyFill="1" applyBorder="1" applyAlignment="1">
      <alignment horizontal="center"/>
    </xf>
    <xf numFmtId="0" fontId="50" fillId="0" borderId="13" xfId="0" applyFont="1" applyFill="1" applyBorder="1" applyAlignment="1">
      <alignment/>
    </xf>
    <xf numFmtId="2" fontId="49" fillId="0" borderId="0" xfId="0" applyNumberFormat="1" applyFont="1" applyFill="1" applyBorder="1" applyAlignment="1">
      <alignment/>
    </xf>
    <xf numFmtId="2" fontId="50" fillId="0" borderId="0" xfId="0" applyNumberFormat="1" applyFont="1" applyFill="1" applyBorder="1" applyAlignment="1">
      <alignment/>
    </xf>
    <xf numFmtId="0" fontId="50" fillId="0" borderId="0" xfId="0" applyFont="1" applyFill="1" applyBorder="1" applyAlignment="1">
      <alignment/>
    </xf>
    <xf numFmtId="0" fontId="17" fillId="0" borderId="0" xfId="0" applyFont="1" applyBorder="1" applyAlignment="1">
      <alignment horizontal="center"/>
    </xf>
    <xf numFmtId="0" fontId="13" fillId="0" borderId="12" xfId="0" applyFont="1" applyFill="1" applyBorder="1" applyAlignment="1">
      <alignment horizontal="center"/>
    </xf>
    <xf numFmtId="0" fontId="12" fillId="0" borderId="13" xfId="0" applyFont="1" applyFill="1" applyBorder="1" applyAlignment="1">
      <alignment/>
    </xf>
    <xf numFmtId="0" fontId="13" fillId="0" borderId="11" xfId="0" applyFont="1" applyFill="1" applyBorder="1" applyAlignment="1">
      <alignment horizontal="center"/>
    </xf>
    <xf numFmtId="2" fontId="13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2" fontId="12" fillId="0" borderId="0" xfId="0" applyNumberFormat="1" applyFont="1" applyFill="1" applyBorder="1" applyAlignment="1">
      <alignment/>
    </xf>
    <xf numFmtId="1" fontId="13" fillId="0" borderId="0" xfId="0" applyNumberFormat="1" applyFont="1" applyFill="1" applyBorder="1" applyAlignment="1">
      <alignment horizontal="center"/>
    </xf>
    <xf numFmtId="1" fontId="13" fillId="0" borderId="15" xfId="0" applyNumberFormat="1" applyFont="1" applyFill="1" applyBorder="1" applyAlignment="1">
      <alignment horizontal="center"/>
    </xf>
    <xf numFmtId="0" fontId="52" fillId="0" borderId="11" xfId="0" applyFont="1" applyFill="1" applyBorder="1" applyAlignment="1">
      <alignment horizontal="center"/>
    </xf>
    <xf numFmtId="2" fontId="12" fillId="0" borderId="13" xfId="0" applyNumberFormat="1" applyFont="1" applyFill="1" applyBorder="1" applyAlignment="1">
      <alignment/>
    </xf>
    <xf numFmtId="1" fontId="13" fillId="0" borderId="13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left"/>
    </xf>
    <xf numFmtId="1" fontId="13" fillId="0" borderId="20" xfId="0" applyNumberFormat="1" applyFont="1" applyFill="1" applyBorder="1" applyAlignment="1">
      <alignment horizontal="center"/>
    </xf>
    <xf numFmtId="0" fontId="31" fillId="0" borderId="23" xfId="0" applyFont="1" applyBorder="1" applyAlignment="1">
      <alignment shrinkToFit="1"/>
    </xf>
    <xf numFmtId="49" fontId="0" fillId="0" borderId="0" xfId="0" applyNumberFormat="1" applyBorder="1" applyAlignment="1">
      <alignment/>
    </xf>
    <xf numFmtId="0" fontId="20" fillId="0" borderId="0" xfId="0" applyFont="1" applyAlignment="1">
      <alignment/>
    </xf>
    <xf numFmtId="0" fontId="15" fillId="0" borderId="42" xfId="0" applyFont="1" applyBorder="1" applyAlignment="1">
      <alignment/>
    </xf>
    <xf numFmtId="0" fontId="20" fillId="0" borderId="40" xfId="0" applyFont="1" applyBorder="1" applyAlignment="1">
      <alignment/>
    </xf>
    <xf numFmtId="49" fontId="25" fillId="0" borderId="0" xfId="0" applyNumberFormat="1" applyFont="1" applyBorder="1" applyAlignment="1">
      <alignment/>
    </xf>
    <xf numFmtId="192" fontId="25" fillId="0" borderId="0" xfId="0" applyNumberFormat="1" applyFont="1" applyBorder="1" applyAlignment="1">
      <alignment/>
    </xf>
    <xf numFmtId="192" fontId="21" fillId="0" borderId="0" xfId="0" applyNumberFormat="1" applyFont="1" applyBorder="1" applyAlignment="1">
      <alignment/>
    </xf>
    <xf numFmtId="0" fontId="53" fillId="0" borderId="0" xfId="0" applyFont="1" applyBorder="1" applyAlignment="1">
      <alignment/>
    </xf>
    <xf numFmtId="0" fontId="54" fillId="0" borderId="37" xfId="0" applyFont="1" applyBorder="1" applyAlignment="1">
      <alignment horizontal="center"/>
    </xf>
    <xf numFmtId="0" fontId="54" fillId="0" borderId="0" xfId="0" applyFont="1" applyBorder="1" applyAlignment="1">
      <alignment/>
    </xf>
    <xf numFmtId="0" fontId="55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27" fillId="0" borderId="0" xfId="0" applyFont="1" applyBorder="1" applyAlignment="1">
      <alignment/>
    </xf>
    <xf numFmtId="49" fontId="19" fillId="0" borderId="0" xfId="0" applyNumberFormat="1" applyFont="1" applyBorder="1" applyAlignment="1">
      <alignment/>
    </xf>
    <xf numFmtId="0" fontId="56" fillId="0" borderId="0" xfId="0" applyFont="1" applyBorder="1" applyAlignment="1">
      <alignment/>
    </xf>
    <xf numFmtId="0" fontId="20" fillId="0" borderId="0" xfId="0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0" fontId="20" fillId="0" borderId="0" xfId="0" applyFont="1" applyAlignment="1">
      <alignment horizontal="center"/>
    </xf>
    <xf numFmtId="1" fontId="20" fillId="0" borderId="0" xfId="0" applyNumberFormat="1" applyFont="1" applyFill="1" applyBorder="1" applyAlignment="1">
      <alignment horizontal="center"/>
    </xf>
    <xf numFmtId="0" fontId="20" fillId="0" borderId="0" xfId="0" applyFont="1" applyAlignment="1">
      <alignment horizontal="center"/>
    </xf>
    <xf numFmtId="0" fontId="50" fillId="0" borderId="0" xfId="0" applyFont="1" applyAlignment="1">
      <alignment horizontal="center"/>
    </xf>
    <xf numFmtId="192" fontId="19" fillId="0" borderId="0" xfId="0" applyNumberFormat="1" applyFont="1" applyBorder="1" applyAlignment="1">
      <alignment/>
    </xf>
    <xf numFmtId="0" fontId="19" fillId="0" borderId="0" xfId="0" applyFont="1" applyBorder="1" applyAlignment="1">
      <alignment/>
    </xf>
    <xf numFmtId="0" fontId="23" fillId="0" borderId="0" xfId="0" applyFont="1" applyFill="1" applyAlignment="1">
      <alignment horizontal="left"/>
    </xf>
    <xf numFmtId="0" fontId="57" fillId="0" borderId="0" xfId="0" applyFont="1" applyFill="1" applyAlignment="1">
      <alignment/>
    </xf>
    <xf numFmtId="0" fontId="17" fillId="0" borderId="15" xfId="0" applyFont="1" applyFill="1" applyBorder="1" applyAlignment="1">
      <alignment horizontal="left"/>
    </xf>
    <xf numFmtId="0" fontId="0" fillId="0" borderId="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2" fontId="15" fillId="0" borderId="15" xfId="0" applyNumberFormat="1" applyFont="1" applyFill="1" applyBorder="1" applyAlignment="1">
      <alignment vertical="top"/>
    </xf>
    <xf numFmtId="49" fontId="0" fillId="0" borderId="0" xfId="0" applyNumberFormat="1" applyFont="1" applyAlignment="1">
      <alignment/>
    </xf>
    <xf numFmtId="0" fontId="58" fillId="0" borderId="0" xfId="0" applyFont="1" applyBorder="1" applyAlignment="1">
      <alignment horizontal="center" vertical="center"/>
    </xf>
    <xf numFmtId="2" fontId="15" fillId="0" borderId="13" xfId="0" applyNumberFormat="1" applyFont="1" applyFill="1" applyBorder="1" applyAlignment="1">
      <alignment vertical="top"/>
    </xf>
    <xf numFmtId="1" fontId="0" fillId="0" borderId="12" xfId="0" applyNumberFormat="1" applyFont="1" applyFill="1" applyBorder="1" applyAlignment="1">
      <alignment horizontal="center" vertical="center"/>
    </xf>
    <xf numFmtId="192" fontId="23" fillId="0" borderId="0" xfId="0" applyNumberFormat="1" applyFont="1" applyFill="1" applyBorder="1" applyAlignment="1">
      <alignment horizontal="center"/>
    </xf>
    <xf numFmtId="0" fontId="19" fillId="0" borderId="27" xfId="0" applyFont="1" applyFill="1" applyBorder="1" applyAlignment="1">
      <alignment horizontal="left"/>
    </xf>
    <xf numFmtId="0" fontId="62" fillId="0" borderId="26" xfId="0" applyFont="1" applyFill="1" applyBorder="1" applyAlignment="1">
      <alignment/>
    </xf>
    <xf numFmtId="0" fontId="62" fillId="0" borderId="28" xfId="0" applyFont="1" applyFill="1" applyBorder="1" applyAlignment="1">
      <alignment/>
    </xf>
    <xf numFmtId="192" fontId="63" fillId="0" borderId="24" xfId="0" applyNumberFormat="1" applyFont="1" applyFill="1" applyBorder="1" applyAlignment="1">
      <alignment horizontal="center"/>
    </xf>
    <xf numFmtId="0" fontId="49" fillId="0" borderId="16" xfId="0" applyFont="1" applyFill="1" applyBorder="1" applyAlignment="1">
      <alignment horizontal="center"/>
    </xf>
    <xf numFmtId="1" fontId="49" fillId="0" borderId="20" xfId="0" applyNumberFormat="1" applyFont="1" applyFill="1" applyBorder="1" applyAlignment="1">
      <alignment horizontal="center"/>
    </xf>
    <xf numFmtId="1" fontId="45" fillId="0" borderId="0" xfId="0" applyNumberFormat="1" applyFont="1" applyFill="1" applyAlignment="1">
      <alignment horizontal="center"/>
    </xf>
    <xf numFmtId="0" fontId="57" fillId="0" borderId="12" xfId="0" applyFont="1" applyFill="1" applyBorder="1" applyAlignment="1">
      <alignment horizontal="left" vertical="center"/>
    </xf>
    <xf numFmtId="192" fontId="50" fillId="0" borderId="0" xfId="0" applyNumberFormat="1" applyFont="1" applyAlignment="1">
      <alignment horizontal="center"/>
    </xf>
    <xf numFmtId="192" fontId="15" fillId="0" borderId="0" xfId="0" applyNumberFormat="1" applyFont="1" applyBorder="1" applyAlignment="1">
      <alignment horizontal="center"/>
    </xf>
    <xf numFmtId="192" fontId="17" fillId="0" borderId="24" xfId="0" applyNumberFormat="1" applyFont="1" applyBorder="1" applyAlignment="1">
      <alignment horizontal="center"/>
    </xf>
    <xf numFmtId="192" fontId="21" fillId="0" borderId="15" xfId="0" applyNumberFormat="1" applyFont="1" applyFill="1" applyBorder="1" applyAlignment="1">
      <alignment horizontal="center" vertical="center"/>
    </xf>
    <xf numFmtId="192" fontId="21" fillId="0" borderId="24" xfId="0" applyNumberFormat="1" applyFont="1" applyFill="1" applyBorder="1" applyAlignment="1">
      <alignment horizontal="center"/>
    </xf>
    <xf numFmtId="1" fontId="19" fillId="0" borderId="11" xfId="0" applyNumberFormat="1" applyFont="1" applyFill="1" applyBorder="1" applyAlignment="1">
      <alignment horizontal="center"/>
    </xf>
    <xf numFmtId="1" fontId="19" fillId="0" borderId="15" xfId="0" applyNumberFormat="1" applyFont="1" applyFill="1" applyBorder="1" applyAlignment="1">
      <alignment horizontal="center"/>
    </xf>
    <xf numFmtId="0" fontId="19" fillId="0" borderId="15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2" fontId="17" fillId="0" borderId="0" xfId="0" applyNumberFormat="1" applyFont="1" applyFill="1" applyAlignment="1">
      <alignment horizontal="center"/>
    </xf>
    <xf numFmtId="192" fontId="17" fillId="0" borderId="0" xfId="0" applyNumberFormat="1" applyFont="1" applyFill="1" applyAlignment="1">
      <alignment horizontal="center"/>
    </xf>
    <xf numFmtId="2" fontId="17" fillId="0" borderId="0" xfId="0" applyNumberFormat="1" applyFont="1" applyFill="1" applyAlignment="1">
      <alignment horizontal="center"/>
    </xf>
    <xf numFmtId="0" fontId="17" fillId="0" borderId="0" xfId="0" applyFont="1" applyBorder="1" applyAlignment="1">
      <alignment horizontal="center"/>
    </xf>
    <xf numFmtId="1" fontId="19" fillId="0" borderId="0" xfId="0" applyNumberFormat="1" applyFont="1" applyFill="1" applyBorder="1" applyAlignment="1">
      <alignment horizontal="center"/>
    </xf>
    <xf numFmtId="2" fontId="17" fillId="0" borderId="0" xfId="0" applyNumberFormat="1" applyFont="1" applyFill="1" applyBorder="1" applyAlignment="1">
      <alignment/>
    </xf>
    <xf numFmtId="0" fontId="17" fillId="0" borderId="0" xfId="0" applyFont="1" applyBorder="1" applyAlignment="1">
      <alignment/>
    </xf>
    <xf numFmtId="0" fontId="17" fillId="0" borderId="0" xfId="0" applyFont="1" applyFill="1" applyBorder="1" applyAlignment="1">
      <alignment horizontal="center"/>
    </xf>
    <xf numFmtId="2" fontId="17" fillId="0" borderId="0" xfId="0" applyNumberFormat="1" applyFont="1" applyFill="1" applyAlignment="1">
      <alignment horizontal="left"/>
    </xf>
    <xf numFmtId="0" fontId="19" fillId="0" borderId="0" xfId="0" applyFont="1" applyAlignment="1">
      <alignment/>
    </xf>
    <xf numFmtId="0" fontId="17" fillId="0" borderId="0" xfId="0" applyFont="1" applyAlignment="1">
      <alignment horizontal="right"/>
    </xf>
    <xf numFmtId="192" fontId="17" fillId="0" borderId="0" xfId="0" applyNumberFormat="1" applyFont="1" applyAlignment="1">
      <alignment/>
    </xf>
    <xf numFmtId="0" fontId="19" fillId="0" borderId="0" xfId="0" applyFont="1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Alignment="1">
      <alignment horizontal="left"/>
    </xf>
    <xf numFmtId="0" fontId="17" fillId="0" borderId="0" xfId="0" applyFont="1" applyAlignment="1">
      <alignment/>
    </xf>
    <xf numFmtId="0" fontId="12" fillId="0" borderId="0" xfId="0" applyFont="1" applyAlignment="1">
      <alignment horizontal="left"/>
    </xf>
    <xf numFmtId="2" fontId="17" fillId="0" borderId="0" xfId="0" applyNumberFormat="1" applyFont="1" applyFill="1" applyAlignment="1">
      <alignment/>
    </xf>
    <xf numFmtId="2" fontId="17" fillId="0" borderId="0" xfId="0" applyNumberFormat="1" applyFont="1" applyFill="1" applyAlignment="1">
      <alignment/>
    </xf>
    <xf numFmtId="0" fontId="17" fillId="0" borderId="0" xfId="0" applyFont="1" applyBorder="1" applyAlignment="1">
      <alignment horizontal="right"/>
    </xf>
    <xf numFmtId="0" fontId="17" fillId="0" borderId="0" xfId="0" applyFont="1" applyBorder="1" applyAlignment="1">
      <alignment/>
    </xf>
    <xf numFmtId="2" fontId="68" fillId="0" borderId="0" xfId="0" applyNumberFormat="1" applyFont="1" applyFill="1" applyBorder="1" applyAlignment="1">
      <alignment/>
    </xf>
    <xf numFmtId="2" fontId="13" fillId="0" borderId="0" xfId="0" applyNumberFormat="1" applyFont="1" applyFill="1" applyBorder="1" applyAlignment="1">
      <alignment horizontal="center"/>
    </xf>
    <xf numFmtId="0" fontId="20" fillId="0" borderId="11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2" fontId="15" fillId="0" borderId="0" xfId="0" applyNumberFormat="1" applyFont="1" applyFill="1" applyBorder="1" applyAlignment="1">
      <alignment vertical="top"/>
    </xf>
    <xf numFmtId="2" fontId="0" fillId="0" borderId="15" xfId="0" applyNumberFormat="1" applyFont="1" applyFill="1" applyBorder="1" applyAlignment="1">
      <alignment vertical="center"/>
    </xf>
    <xf numFmtId="0" fontId="45" fillId="0" borderId="11" xfId="0" applyFont="1" applyFill="1" applyBorder="1" applyAlignment="1">
      <alignment horizontal="center"/>
    </xf>
    <xf numFmtId="0" fontId="45" fillId="0" borderId="0" xfId="0" applyFont="1" applyFill="1" applyBorder="1" applyAlignment="1">
      <alignment horizontal="center"/>
    </xf>
    <xf numFmtId="0" fontId="45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4" fillId="0" borderId="30" xfId="0" applyFont="1" applyFill="1" applyBorder="1" applyAlignment="1">
      <alignment wrapText="1"/>
    </xf>
    <xf numFmtId="0" fontId="20" fillId="0" borderId="14" xfId="0" applyFont="1" applyFill="1" applyBorder="1" applyAlignment="1">
      <alignment horizontal="center"/>
    </xf>
    <xf numFmtId="0" fontId="20" fillId="0" borderId="15" xfId="0" applyFont="1" applyFill="1" applyBorder="1" applyAlignment="1">
      <alignment horizontal="center"/>
    </xf>
    <xf numFmtId="0" fontId="0" fillId="0" borderId="30" xfId="0" applyFill="1" applyBorder="1" applyAlignment="1">
      <alignment/>
    </xf>
    <xf numFmtId="0" fontId="16" fillId="0" borderId="30" xfId="0" applyFont="1" applyFill="1" applyBorder="1" applyAlignment="1">
      <alignment/>
    </xf>
    <xf numFmtId="2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16" fillId="0" borderId="30" xfId="0" applyFont="1" applyFill="1" applyBorder="1" applyAlignment="1">
      <alignment wrapText="1"/>
    </xf>
    <xf numFmtId="0" fontId="4" fillId="0" borderId="30" xfId="0" applyFont="1" applyFill="1" applyBorder="1" applyAlignment="1">
      <alignment wrapText="1"/>
    </xf>
    <xf numFmtId="0" fontId="0" fillId="0" borderId="13" xfId="0" applyFill="1" applyBorder="1" applyAlignment="1">
      <alignment/>
    </xf>
    <xf numFmtId="0" fontId="0" fillId="0" borderId="12" xfId="0" applyFill="1" applyBorder="1" applyAlignment="1">
      <alignment/>
    </xf>
    <xf numFmtId="193" fontId="49" fillId="0" borderId="0" xfId="0" applyNumberFormat="1" applyFont="1" applyFill="1" applyBorder="1" applyAlignment="1">
      <alignment horizontal="center"/>
    </xf>
    <xf numFmtId="0" fontId="0" fillId="0" borderId="30" xfId="0" applyFill="1" applyBorder="1" applyAlignment="1">
      <alignment horizontal="center" wrapText="1"/>
    </xf>
    <xf numFmtId="0" fontId="0" fillId="0" borderId="30" xfId="0" applyFont="1" applyFill="1" applyBorder="1" applyAlignment="1">
      <alignment/>
    </xf>
    <xf numFmtId="0" fontId="19" fillId="0" borderId="30" xfId="0" applyFont="1" applyFill="1" applyBorder="1" applyAlignment="1">
      <alignment/>
    </xf>
    <xf numFmtId="0" fontId="20" fillId="0" borderId="0" xfId="0" applyFont="1" applyFill="1" applyBorder="1" applyAlignment="1">
      <alignment horizontal="center" vertical="center"/>
    </xf>
    <xf numFmtId="201" fontId="45" fillId="0" borderId="0" xfId="0" applyNumberFormat="1" applyFont="1" applyFill="1" applyBorder="1" applyAlignment="1">
      <alignment horizontal="center" vertical="center"/>
    </xf>
    <xf numFmtId="193" fontId="45" fillId="0" borderId="20" xfId="0" applyNumberFormat="1" applyFont="1" applyFill="1" applyBorder="1" applyAlignment="1">
      <alignment horizontal="center" vertical="center"/>
    </xf>
    <xf numFmtId="0" fontId="20" fillId="0" borderId="0" xfId="0" applyFont="1" applyFill="1" applyAlignment="1">
      <alignment horizontal="center"/>
    </xf>
    <xf numFmtId="0" fontId="0" fillId="0" borderId="30" xfId="0" applyFont="1" applyFill="1" applyBorder="1" applyAlignment="1">
      <alignment wrapText="1"/>
    </xf>
    <xf numFmtId="0" fontId="0" fillId="0" borderId="20" xfId="0" applyFill="1" applyBorder="1" applyAlignment="1">
      <alignment horizontal="center" vertical="center"/>
    </xf>
    <xf numFmtId="0" fontId="21" fillId="0" borderId="0" xfId="0" applyFont="1" applyFill="1" applyBorder="1" applyAlignment="1">
      <alignment horizontal="left" vertical="top"/>
    </xf>
    <xf numFmtId="2" fontId="20" fillId="0" borderId="0" xfId="0" applyNumberFormat="1" applyFont="1" applyFill="1" applyAlignment="1">
      <alignment horizontal="left"/>
    </xf>
    <xf numFmtId="2" fontId="13" fillId="0" borderId="0" xfId="0" applyNumberFormat="1" applyFont="1" applyFill="1" applyAlignment="1">
      <alignment horizontal="center"/>
    </xf>
    <xf numFmtId="0" fontId="13" fillId="0" borderId="30" xfId="0" applyFont="1" applyFill="1" applyBorder="1" applyAlignment="1">
      <alignment/>
    </xf>
    <xf numFmtId="0" fontId="49" fillId="0" borderId="11" xfId="0" applyFont="1" applyFill="1" applyBorder="1" applyAlignment="1">
      <alignment horizontal="center" vertical="center"/>
    </xf>
    <xf numFmtId="2" fontId="49" fillId="0" borderId="0" xfId="0" applyNumberFormat="1" applyFont="1" applyFill="1" applyBorder="1" applyAlignment="1">
      <alignment vertical="center"/>
    </xf>
    <xf numFmtId="1" fontId="49" fillId="0" borderId="0" xfId="0" applyNumberFormat="1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/>
    </xf>
    <xf numFmtId="0" fontId="0" fillId="0" borderId="30" xfId="0" applyFill="1" applyBorder="1" applyAlignment="1">
      <alignment wrapText="1"/>
    </xf>
    <xf numFmtId="0" fontId="16" fillId="0" borderId="30" xfId="0" applyFont="1" applyFill="1" applyBorder="1" applyAlignment="1">
      <alignment/>
    </xf>
    <xf numFmtId="0" fontId="4" fillId="0" borderId="30" xfId="0" applyFont="1" applyFill="1" applyBorder="1" applyAlignment="1">
      <alignment/>
    </xf>
    <xf numFmtId="0" fontId="0" fillId="0" borderId="11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15" xfId="0" applyFill="1" applyBorder="1" applyAlignment="1">
      <alignment/>
    </xf>
    <xf numFmtId="0" fontId="20" fillId="0" borderId="0" xfId="0" applyFont="1" applyFill="1" applyBorder="1" applyAlignment="1">
      <alignment horizontal="left"/>
    </xf>
    <xf numFmtId="2" fontId="49" fillId="0" borderId="0" xfId="0" applyNumberFormat="1" applyFont="1" applyFill="1" applyAlignment="1">
      <alignment horizontal="center"/>
    </xf>
    <xf numFmtId="0" fontId="4" fillId="0" borderId="15" xfId="0" applyFont="1" applyFill="1" applyBorder="1" applyAlignment="1">
      <alignment/>
    </xf>
    <xf numFmtId="2" fontId="13" fillId="0" borderId="0" xfId="0" applyNumberFormat="1" applyFont="1" applyFill="1" applyBorder="1" applyAlignment="1">
      <alignment horizontal="left"/>
    </xf>
    <xf numFmtId="0" fontId="0" fillId="0" borderId="0" xfId="0" applyFill="1" applyAlignment="1">
      <alignment vertical="center"/>
    </xf>
    <xf numFmtId="0" fontId="19" fillId="0" borderId="20" xfId="0" applyFont="1" applyFill="1" applyBorder="1" applyAlignment="1">
      <alignment horizontal="center" vertical="center"/>
    </xf>
    <xf numFmtId="0" fontId="45" fillId="0" borderId="0" xfId="0" applyFont="1" applyFill="1" applyAlignment="1">
      <alignment horizontal="center"/>
    </xf>
    <xf numFmtId="192" fontId="19" fillId="0" borderId="20" xfId="0" applyNumberFormat="1" applyFont="1" applyFill="1" applyBorder="1" applyAlignment="1">
      <alignment horizontal="center" vertical="center"/>
    </xf>
    <xf numFmtId="0" fontId="19" fillId="0" borderId="20" xfId="0" applyFont="1" applyFill="1" applyBorder="1" applyAlignment="1">
      <alignment horizontal="center"/>
    </xf>
    <xf numFmtId="0" fontId="0" fillId="0" borderId="13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49" fontId="19" fillId="0" borderId="0" xfId="0" applyNumberFormat="1" applyFont="1" applyFill="1" applyAlignment="1">
      <alignment horizontal="right" vertical="top"/>
    </xf>
    <xf numFmtId="0" fontId="0" fillId="0" borderId="16" xfId="0" applyFill="1" applyBorder="1" applyAlignment="1">
      <alignment horizontal="center" vertical="center"/>
    </xf>
    <xf numFmtId="49" fontId="19" fillId="0" borderId="29" xfId="0" applyNumberFormat="1" applyFont="1" applyFill="1" applyBorder="1" applyAlignment="1">
      <alignment horizontal="right" vertical="top"/>
    </xf>
    <xf numFmtId="49" fontId="19" fillId="0" borderId="30" xfId="0" applyNumberFormat="1" applyFont="1" applyFill="1" applyBorder="1" applyAlignment="1">
      <alignment horizontal="right" vertical="top"/>
    </xf>
    <xf numFmtId="49" fontId="4" fillId="0" borderId="30" xfId="0" applyNumberFormat="1" applyFont="1" applyFill="1" applyBorder="1" applyAlignment="1">
      <alignment horizontal="left" vertical="top" wrapText="1"/>
    </xf>
    <xf numFmtId="0" fontId="0" fillId="0" borderId="0" xfId="0" applyFont="1" applyFill="1" applyAlignment="1">
      <alignment vertical="center"/>
    </xf>
    <xf numFmtId="0" fontId="2" fillId="0" borderId="19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0" fillId="0" borderId="29" xfId="0" applyFont="1" applyFill="1" applyBorder="1" applyAlignment="1">
      <alignment/>
    </xf>
    <xf numFmtId="0" fontId="0" fillId="0" borderId="11" xfId="0" applyFont="1" applyFill="1" applyBorder="1" applyAlignment="1">
      <alignment vertical="center"/>
    </xf>
    <xf numFmtId="0" fontId="34" fillId="0" borderId="11" xfId="0" applyFont="1" applyFill="1" applyBorder="1" applyAlignment="1">
      <alignment horizontal="center"/>
    </xf>
    <xf numFmtId="0" fontId="34" fillId="0" borderId="0" xfId="0" applyFont="1" applyFill="1" applyBorder="1" applyAlignment="1">
      <alignment/>
    </xf>
    <xf numFmtId="0" fontId="34" fillId="0" borderId="0" xfId="0" applyFont="1" applyFill="1" applyBorder="1" applyAlignment="1">
      <alignment horizontal="center"/>
    </xf>
    <xf numFmtId="2" fontId="34" fillId="0" borderId="0" xfId="0" applyNumberFormat="1" applyFont="1" applyFill="1" applyBorder="1" applyAlignment="1">
      <alignment horizontal="center"/>
    </xf>
    <xf numFmtId="0" fontId="34" fillId="0" borderId="20" xfId="0" applyFont="1" applyFill="1" applyBorder="1" applyAlignment="1">
      <alignment horizontal="center"/>
    </xf>
    <xf numFmtId="0" fontId="61" fillId="0" borderId="11" xfId="0" applyFont="1" applyFill="1" applyBorder="1" applyAlignment="1">
      <alignment horizontal="center"/>
    </xf>
    <xf numFmtId="0" fontId="34" fillId="0" borderId="0" xfId="0" applyFont="1" applyFill="1" applyBorder="1" applyAlignment="1">
      <alignment horizontal="center" vertical="center"/>
    </xf>
    <xf numFmtId="0" fontId="34" fillId="0" borderId="20" xfId="0" applyFont="1" applyFill="1" applyBorder="1" applyAlignment="1">
      <alignment horizontal="center" vertical="center"/>
    </xf>
    <xf numFmtId="0" fontId="34" fillId="0" borderId="30" xfId="0" applyFont="1" applyFill="1" applyBorder="1" applyAlignment="1">
      <alignment/>
    </xf>
    <xf numFmtId="0" fontId="34" fillId="0" borderId="0" xfId="0" applyFont="1" applyFill="1" applyAlignment="1">
      <alignment/>
    </xf>
    <xf numFmtId="2" fontId="19" fillId="0" borderId="0" xfId="0" applyNumberFormat="1" applyFont="1" applyFill="1" applyBorder="1" applyAlignment="1">
      <alignment/>
    </xf>
    <xf numFmtId="1" fontId="19" fillId="0" borderId="20" xfId="0" applyNumberFormat="1" applyFont="1" applyFill="1" applyBorder="1" applyAlignment="1">
      <alignment horizontal="center"/>
    </xf>
    <xf numFmtId="0" fontId="45" fillId="0" borderId="2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2" fillId="0" borderId="20" xfId="0" applyFont="1" applyFill="1" applyBorder="1" applyAlignment="1">
      <alignment horizontal="center"/>
    </xf>
    <xf numFmtId="49" fontId="19" fillId="0" borderId="0" xfId="0" applyNumberFormat="1" applyFont="1" applyFill="1" applyBorder="1" applyAlignment="1">
      <alignment horizontal="right" vertical="top"/>
    </xf>
    <xf numFmtId="0" fontId="20" fillId="0" borderId="12" xfId="0" applyFont="1" applyFill="1" applyBorder="1" applyAlignment="1">
      <alignment horizontal="center"/>
    </xf>
    <xf numFmtId="0" fontId="20" fillId="0" borderId="13" xfId="0" applyFont="1" applyFill="1" applyBorder="1" applyAlignment="1">
      <alignment horizontal="center"/>
    </xf>
    <xf numFmtId="0" fontId="20" fillId="0" borderId="16" xfId="0" applyFont="1" applyFill="1" applyBorder="1" applyAlignment="1">
      <alignment horizontal="center"/>
    </xf>
    <xf numFmtId="0" fontId="0" fillId="0" borderId="29" xfId="0" applyFill="1" applyBorder="1" applyAlignment="1">
      <alignment/>
    </xf>
    <xf numFmtId="0" fontId="0" fillId="0" borderId="0" xfId="0" applyFill="1" applyAlignment="1">
      <alignment horizontal="center"/>
    </xf>
    <xf numFmtId="49" fontId="19" fillId="0" borderId="0" xfId="0" applyNumberFormat="1" applyFont="1" applyFill="1" applyAlignment="1">
      <alignment horizontal="right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49" fillId="0" borderId="11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1" fontId="49" fillId="0" borderId="0" xfId="0" applyNumberFormat="1" applyFont="1" applyFill="1" applyBorder="1" applyAlignment="1">
      <alignment/>
    </xf>
    <xf numFmtId="0" fontId="20" fillId="0" borderId="11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0" fillId="0" borderId="31" xfId="0" applyFill="1" applyBorder="1" applyAlignment="1">
      <alignment/>
    </xf>
    <xf numFmtId="0" fontId="0" fillId="0" borderId="21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24" xfId="0" applyFill="1" applyBorder="1" applyAlignment="1">
      <alignment/>
    </xf>
    <xf numFmtId="0" fontId="0" fillId="0" borderId="32" xfId="0" applyFill="1" applyBorder="1" applyAlignment="1">
      <alignment/>
    </xf>
    <xf numFmtId="0" fontId="31" fillId="0" borderId="26" xfId="0" applyFont="1" applyFill="1" applyBorder="1" applyAlignment="1">
      <alignment/>
    </xf>
    <xf numFmtId="0" fontId="32" fillId="0" borderId="21" xfId="0" applyFont="1" applyFill="1" applyBorder="1" applyAlignment="1">
      <alignment/>
    </xf>
    <xf numFmtId="0" fontId="37" fillId="0" borderId="27" xfId="0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33" fillId="0" borderId="27" xfId="0" applyFont="1" applyFill="1" applyBorder="1" applyAlignment="1">
      <alignment/>
    </xf>
    <xf numFmtId="0" fontId="34" fillId="0" borderId="27" xfId="0" applyFont="1" applyFill="1" applyBorder="1" applyAlignment="1">
      <alignment/>
    </xf>
    <xf numFmtId="0" fontId="34" fillId="0" borderId="0" xfId="0" applyFont="1" applyFill="1" applyBorder="1" applyAlignment="1">
      <alignment/>
    </xf>
    <xf numFmtId="0" fontId="11" fillId="0" borderId="0" xfId="0" applyFont="1" applyFill="1" applyAlignment="1">
      <alignment horizontal="center" vertical="center"/>
    </xf>
    <xf numFmtId="0" fontId="0" fillId="0" borderId="27" xfId="0" applyFont="1" applyFill="1" applyBorder="1" applyAlignment="1">
      <alignment/>
    </xf>
    <xf numFmtId="0" fontId="38" fillId="0" borderId="27" xfId="0" applyFont="1" applyFill="1" applyBorder="1" applyAlignment="1">
      <alignment/>
    </xf>
    <xf numFmtId="0" fontId="35" fillId="0" borderId="0" xfId="0" applyFont="1" applyFill="1" applyBorder="1" applyAlignment="1">
      <alignment/>
    </xf>
    <xf numFmtId="0" fontId="32" fillId="0" borderId="0" xfId="0" applyFont="1" applyFill="1" applyBorder="1" applyAlignment="1">
      <alignment/>
    </xf>
    <xf numFmtId="192" fontId="35" fillId="0" borderId="0" xfId="0" applyNumberFormat="1" applyFont="1" applyFill="1" applyBorder="1" applyAlignment="1">
      <alignment horizontal="center"/>
    </xf>
    <xf numFmtId="192" fontId="20" fillId="0" borderId="0" xfId="0" applyNumberFormat="1" applyFont="1" applyFill="1" applyBorder="1" applyAlignment="1">
      <alignment/>
    </xf>
    <xf numFmtId="0" fontId="32" fillId="0" borderId="23" xfId="0" applyFont="1" applyFill="1" applyBorder="1" applyAlignment="1">
      <alignment/>
    </xf>
    <xf numFmtId="0" fontId="39" fillId="0" borderId="27" xfId="0" applyFont="1" applyFill="1" applyBorder="1" applyAlignment="1">
      <alignment horizontal="left"/>
    </xf>
    <xf numFmtId="0" fontId="33" fillId="0" borderId="0" xfId="0" applyFont="1" applyFill="1" applyBorder="1" applyAlignment="1">
      <alignment horizontal="left"/>
    </xf>
    <xf numFmtId="0" fontId="36" fillId="0" borderId="0" xfId="0" applyFont="1" applyFill="1" applyBorder="1" applyAlignment="1">
      <alignment horizontal="center"/>
    </xf>
    <xf numFmtId="0" fontId="33" fillId="0" borderId="23" xfId="0" applyFont="1" applyFill="1" applyBorder="1" applyAlignment="1">
      <alignment/>
    </xf>
    <xf numFmtId="0" fontId="15" fillId="0" borderId="27" xfId="0" applyFont="1" applyFill="1" applyBorder="1" applyAlignment="1">
      <alignment/>
    </xf>
    <xf numFmtId="192" fontId="9" fillId="0" borderId="0" xfId="0" applyNumberFormat="1" applyFont="1" applyFill="1" applyBorder="1" applyAlignment="1">
      <alignment horizontal="center"/>
    </xf>
    <xf numFmtId="0" fontId="0" fillId="0" borderId="27" xfId="0" applyFill="1" applyBorder="1" applyAlignment="1">
      <alignment/>
    </xf>
    <xf numFmtId="0" fontId="0" fillId="0" borderId="28" xfId="0" applyFill="1" applyBorder="1" applyAlignment="1">
      <alignment/>
    </xf>
    <xf numFmtId="0" fontId="35" fillId="0" borderId="24" xfId="0" applyFont="1" applyFill="1" applyBorder="1" applyAlignment="1">
      <alignment/>
    </xf>
    <xf numFmtId="0" fontId="38" fillId="0" borderId="24" xfId="0" applyFont="1" applyFill="1" applyBorder="1" applyAlignment="1">
      <alignment/>
    </xf>
    <xf numFmtId="192" fontId="46" fillId="0" borderId="24" xfId="0" applyNumberFormat="1" applyFont="1" applyFill="1" applyBorder="1" applyAlignment="1">
      <alignment horizontal="center" shrinkToFit="1"/>
    </xf>
    <xf numFmtId="0" fontId="0" fillId="0" borderId="24" xfId="0" applyFont="1" applyFill="1" applyBorder="1" applyAlignment="1">
      <alignment/>
    </xf>
    <xf numFmtId="0" fontId="35" fillId="0" borderId="32" xfId="0" applyFont="1" applyFill="1" applyBorder="1" applyAlignment="1">
      <alignment horizontal="left"/>
    </xf>
    <xf numFmtId="0" fontId="20" fillId="0" borderId="0" xfId="0" applyFont="1" applyFill="1" applyAlignment="1">
      <alignment/>
    </xf>
    <xf numFmtId="49" fontId="19" fillId="0" borderId="0" xfId="0" applyNumberFormat="1" applyFont="1" applyFill="1" applyAlignment="1">
      <alignment/>
    </xf>
    <xf numFmtId="0" fontId="50" fillId="0" borderId="0" xfId="0" applyFont="1" applyFill="1" applyBorder="1" applyAlignment="1">
      <alignment horizontal="center"/>
    </xf>
    <xf numFmtId="49" fontId="19" fillId="0" borderId="15" xfId="0" applyNumberFormat="1" applyFont="1" applyFill="1" applyBorder="1" applyAlignment="1">
      <alignment/>
    </xf>
    <xf numFmtId="0" fontId="49" fillId="0" borderId="0" xfId="0" applyFont="1" applyFill="1" applyAlignment="1">
      <alignment/>
    </xf>
    <xf numFmtId="0" fontId="21" fillId="0" borderId="0" xfId="0" applyFont="1" applyFill="1" applyAlignment="1">
      <alignment horizontal="center"/>
    </xf>
    <xf numFmtId="0" fontId="50" fillId="0" borderId="17" xfId="0" applyFont="1" applyFill="1" applyBorder="1" applyAlignment="1">
      <alignment horizontal="center" vertical="center" wrapText="1"/>
    </xf>
    <xf numFmtId="0" fontId="0" fillId="0" borderId="16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33" xfId="0" applyFill="1" applyBorder="1" applyAlignment="1">
      <alignment/>
    </xf>
    <xf numFmtId="0" fontId="3" fillId="0" borderId="24" xfId="0" applyFont="1" applyFill="1" applyBorder="1" applyAlignment="1">
      <alignment/>
    </xf>
    <xf numFmtId="0" fontId="60" fillId="0" borderId="27" xfId="0" applyFont="1" applyFill="1" applyBorder="1" applyAlignment="1">
      <alignment/>
    </xf>
    <xf numFmtId="0" fontId="59" fillId="0" borderId="27" xfId="0" applyFont="1" applyFill="1" applyBorder="1" applyAlignment="1">
      <alignment/>
    </xf>
    <xf numFmtId="192" fontId="3" fillId="0" borderId="0" xfId="0" applyNumberFormat="1" applyFont="1" applyFill="1" applyBorder="1" applyAlignment="1">
      <alignment/>
    </xf>
    <xf numFmtId="0" fontId="61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61" fillId="0" borderId="23" xfId="0" applyFont="1" applyFill="1" applyBorder="1" applyAlignment="1">
      <alignment/>
    </xf>
    <xf numFmtId="0" fontId="39" fillId="0" borderId="0" xfId="0" applyFont="1" applyFill="1" applyBorder="1" applyAlignment="1">
      <alignment/>
    </xf>
    <xf numFmtId="0" fontId="39" fillId="0" borderId="23" xfId="0" applyFont="1" applyFill="1" applyBorder="1" applyAlignment="1">
      <alignment/>
    </xf>
    <xf numFmtId="0" fontId="17" fillId="0" borderId="27" xfId="0" applyFont="1" applyFill="1" applyBorder="1" applyAlignment="1">
      <alignment/>
    </xf>
    <xf numFmtId="0" fontId="20" fillId="0" borderId="23" xfId="0" applyFont="1" applyFill="1" applyBorder="1" applyAlignment="1">
      <alignment/>
    </xf>
    <xf numFmtId="0" fontId="38" fillId="0" borderId="0" xfId="0" applyFont="1" applyFill="1" applyBorder="1" applyAlignment="1">
      <alignment/>
    </xf>
    <xf numFmtId="192" fontId="37" fillId="0" borderId="0" xfId="0" applyNumberFormat="1" applyFont="1" applyFill="1" applyBorder="1" applyAlignment="1">
      <alignment horizontal="center" shrinkToFit="1"/>
    </xf>
    <xf numFmtId="0" fontId="0" fillId="0" borderId="13" xfId="0" applyFill="1" applyBorder="1" applyAlignment="1">
      <alignment vertical="center"/>
    </xf>
    <xf numFmtId="0" fontId="19" fillId="0" borderId="13" xfId="0" applyFont="1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17" fillId="0" borderId="0" xfId="0" applyFont="1" applyFill="1" applyBorder="1" applyAlignment="1">
      <alignment horizontal="center" vertical="center"/>
    </xf>
    <xf numFmtId="193" fontId="17" fillId="0" borderId="0" xfId="0" applyNumberFormat="1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vertical="center" wrapText="1"/>
    </xf>
    <xf numFmtId="193" fontId="21" fillId="0" borderId="0" xfId="0" applyNumberFormat="1" applyFont="1" applyFill="1" applyAlignment="1">
      <alignment horizontal="center" vertical="center"/>
    </xf>
    <xf numFmtId="193" fontId="45" fillId="0" borderId="0" xfId="0" applyNumberFormat="1" applyFont="1" applyFill="1" applyAlignment="1">
      <alignment vertical="center"/>
    </xf>
    <xf numFmtId="0" fontId="0" fillId="0" borderId="24" xfId="0" applyFill="1" applyBorder="1" applyAlignment="1">
      <alignment vertical="center"/>
    </xf>
    <xf numFmtId="0" fontId="0" fillId="0" borderId="0" xfId="0" applyFill="1" applyAlignment="1">
      <alignment horizontal="left" vertical="center"/>
    </xf>
    <xf numFmtId="0" fontId="0" fillId="0" borderId="26" xfId="0" applyFill="1" applyBorder="1" applyAlignment="1">
      <alignment vertical="center"/>
    </xf>
    <xf numFmtId="0" fontId="0" fillId="0" borderId="21" xfId="0" applyFill="1" applyBorder="1" applyAlignment="1">
      <alignment vertical="center"/>
    </xf>
    <xf numFmtId="192" fontId="2" fillId="0" borderId="21" xfId="0" applyNumberFormat="1" applyFont="1" applyFill="1" applyBorder="1" applyAlignment="1">
      <alignment/>
    </xf>
    <xf numFmtId="0" fontId="40" fillId="0" borderId="0" xfId="0" applyFont="1" applyFill="1" applyBorder="1" applyAlignment="1">
      <alignment/>
    </xf>
    <xf numFmtId="193" fontId="21" fillId="0" borderId="0" xfId="0" applyNumberFormat="1" applyFont="1" applyFill="1" applyBorder="1" applyAlignment="1">
      <alignment vertical="center"/>
    </xf>
    <xf numFmtId="193" fontId="45" fillId="0" borderId="0" xfId="0" applyNumberFormat="1" applyFont="1" applyFill="1" applyBorder="1" applyAlignment="1">
      <alignment vertical="center"/>
    </xf>
    <xf numFmtId="192" fontId="40" fillId="0" borderId="0" xfId="0" applyNumberFormat="1" applyFont="1" applyFill="1" applyBorder="1" applyAlignment="1">
      <alignment horizontal="center"/>
    </xf>
    <xf numFmtId="0" fontId="41" fillId="0" borderId="0" xfId="0" applyFont="1" applyFill="1" applyBorder="1" applyAlignment="1">
      <alignment/>
    </xf>
    <xf numFmtId="192" fontId="41" fillId="0" borderId="0" xfId="0" applyNumberFormat="1" applyFont="1" applyFill="1" applyBorder="1" applyAlignment="1">
      <alignment horizontal="center"/>
    </xf>
    <xf numFmtId="192" fontId="2" fillId="0" borderId="0" xfId="0" applyNumberFormat="1" applyFont="1" applyFill="1" applyBorder="1" applyAlignment="1">
      <alignment/>
    </xf>
    <xf numFmtId="192" fontId="21" fillId="0" borderId="0" xfId="0" applyNumberFormat="1" applyFont="1" applyFill="1" applyBorder="1" applyAlignment="1">
      <alignment/>
    </xf>
    <xf numFmtId="49" fontId="45" fillId="0" borderId="0" xfId="0" applyNumberFormat="1" applyFont="1" applyFill="1" applyAlignment="1">
      <alignment/>
    </xf>
    <xf numFmtId="201" fontId="0" fillId="0" borderId="13" xfId="0" applyNumberFormat="1" applyFill="1" applyBorder="1" applyAlignment="1">
      <alignment vertical="center"/>
    </xf>
    <xf numFmtId="0" fontId="0" fillId="0" borderId="12" xfId="0" applyFill="1" applyBorder="1" applyAlignment="1">
      <alignment horizontal="center" vertical="center"/>
    </xf>
    <xf numFmtId="193" fontId="0" fillId="0" borderId="16" xfId="0" applyNumberFormat="1" applyFill="1" applyBorder="1" applyAlignment="1">
      <alignment vertical="center"/>
    </xf>
    <xf numFmtId="0" fontId="17" fillId="0" borderId="11" xfId="0" applyFont="1" applyFill="1" applyBorder="1" applyAlignment="1">
      <alignment horizontal="left"/>
    </xf>
    <xf numFmtId="201" fontId="0" fillId="0" borderId="0" xfId="0" applyNumberFormat="1" applyFill="1" applyBorder="1" applyAlignment="1">
      <alignment horizontal="center" vertical="center"/>
    </xf>
    <xf numFmtId="193" fontId="0" fillId="0" borderId="20" xfId="0" applyNumberFormat="1" applyFill="1" applyBorder="1" applyAlignment="1">
      <alignment horizontal="center" vertical="center"/>
    </xf>
    <xf numFmtId="2" fontId="21" fillId="0" borderId="11" xfId="0" applyNumberFormat="1" applyFont="1" applyFill="1" applyBorder="1" applyAlignment="1">
      <alignment/>
    </xf>
    <xf numFmtId="0" fontId="21" fillId="0" borderId="11" xfId="0" applyFont="1" applyFill="1" applyBorder="1" applyAlignment="1">
      <alignment horizontal="left"/>
    </xf>
    <xf numFmtId="0" fontId="45" fillId="0" borderId="11" xfId="0" applyFont="1" applyFill="1" applyBorder="1" applyAlignment="1">
      <alignment horizontal="center" vertical="center"/>
    </xf>
    <xf numFmtId="0" fontId="21" fillId="0" borderId="0" xfId="0" applyFont="1" applyFill="1" applyAlignment="1">
      <alignment horizontal="left"/>
    </xf>
    <xf numFmtId="2" fontId="45" fillId="0" borderId="0" xfId="0" applyNumberFormat="1" applyFont="1" applyFill="1" applyAlignment="1">
      <alignment/>
    </xf>
    <xf numFmtId="201" fontId="21" fillId="0" borderId="0" xfId="0" applyNumberFormat="1" applyFont="1" applyFill="1" applyBorder="1" applyAlignment="1">
      <alignment horizontal="center" vertical="center"/>
    </xf>
    <xf numFmtId="0" fontId="45" fillId="0" borderId="11" xfId="0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201" fontId="15" fillId="0" borderId="0" xfId="0" applyNumberFormat="1" applyFont="1" applyFill="1" applyBorder="1" applyAlignment="1">
      <alignment horizontal="center" vertical="center"/>
    </xf>
    <xf numFmtId="193" fontId="15" fillId="0" borderId="20" xfId="0" applyNumberFormat="1" applyFont="1" applyFill="1" applyBorder="1" applyAlignment="1">
      <alignment horizontal="center" vertical="center"/>
    </xf>
    <xf numFmtId="0" fontId="45" fillId="0" borderId="0" xfId="0" applyFont="1" applyFill="1" applyAlignment="1">
      <alignment/>
    </xf>
    <xf numFmtId="201" fontId="0" fillId="0" borderId="15" xfId="0" applyNumberForma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193" fontId="0" fillId="0" borderId="33" xfId="0" applyNumberFormat="1" applyFill="1" applyBorder="1" applyAlignment="1">
      <alignment horizontal="center" vertical="center"/>
    </xf>
    <xf numFmtId="193" fontId="0" fillId="0" borderId="0" xfId="0" applyNumberFormat="1" applyFill="1" applyBorder="1" applyAlignment="1">
      <alignment horizontal="center" vertical="center"/>
    </xf>
    <xf numFmtId="201" fontId="0" fillId="0" borderId="0" xfId="0" applyNumberFormat="1" applyFill="1" applyAlignment="1">
      <alignment vertical="center"/>
    </xf>
    <xf numFmtId="193" fontId="0" fillId="0" borderId="0" xfId="0" applyNumberFormat="1" applyFill="1" applyAlignment="1">
      <alignment vertical="center"/>
    </xf>
    <xf numFmtId="0" fontId="45" fillId="0" borderId="0" xfId="0" applyFont="1" applyFill="1" applyAlignment="1">
      <alignment vertical="center"/>
    </xf>
    <xf numFmtId="0" fontId="21" fillId="0" borderId="0" xfId="0" applyFont="1" applyFill="1" applyBorder="1" applyAlignment="1">
      <alignment horizontal="center" vertical="center"/>
    </xf>
    <xf numFmtId="193" fontId="21" fillId="0" borderId="0" xfId="0" applyNumberFormat="1" applyFont="1" applyFill="1" applyBorder="1" applyAlignment="1">
      <alignment horizontal="center" vertical="center"/>
    </xf>
    <xf numFmtId="201" fontId="13" fillId="0" borderId="0" xfId="0" applyNumberFormat="1" applyFont="1" applyFill="1" applyAlignment="1">
      <alignment/>
    </xf>
    <xf numFmtId="0" fontId="13" fillId="0" borderId="0" xfId="0" applyFont="1" applyFill="1" applyAlignment="1">
      <alignment/>
    </xf>
    <xf numFmtId="193" fontId="13" fillId="0" borderId="0" xfId="0" applyNumberFormat="1" applyFont="1" applyFill="1" applyAlignment="1">
      <alignment/>
    </xf>
    <xf numFmtId="0" fontId="23" fillId="0" borderId="0" xfId="0" applyFont="1" applyFill="1" applyAlignment="1">
      <alignment horizontal="center"/>
    </xf>
    <xf numFmtId="0" fontId="23" fillId="0" borderId="0" xfId="0" applyFont="1" applyFill="1" applyBorder="1" applyAlignment="1">
      <alignment horizontal="center" vertical="center"/>
    </xf>
    <xf numFmtId="193" fontId="23" fillId="0" borderId="0" xfId="0" applyNumberFormat="1" applyFont="1" applyFill="1" applyBorder="1" applyAlignment="1">
      <alignment horizontal="center" vertical="center"/>
    </xf>
    <xf numFmtId="201" fontId="0" fillId="0" borderId="0" xfId="0" applyNumberFormat="1" applyFill="1" applyAlignment="1">
      <alignment/>
    </xf>
    <xf numFmtId="0" fontId="22" fillId="0" borderId="0" xfId="0" applyFont="1" applyFill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192" fontId="23" fillId="0" borderId="0" xfId="0" applyNumberFormat="1" applyFont="1" applyFill="1" applyBorder="1" applyAlignment="1">
      <alignment horizontal="center" vertical="center"/>
    </xf>
    <xf numFmtId="0" fontId="34" fillId="0" borderId="40" xfId="0" applyFont="1" applyFill="1" applyBorder="1" applyAlignment="1">
      <alignment/>
    </xf>
    <xf numFmtId="0" fontId="65" fillId="0" borderId="27" xfId="0" applyFont="1" applyFill="1" applyBorder="1" applyAlignment="1">
      <alignment horizontal="left"/>
    </xf>
    <xf numFmtId="0" fontId="40" fillId="0" borderId="40" xfId="0" applyFont="1" applyFill="1" applyBorder="1" applyAlignment="1">
      <alignment/>
    </xf>
    <xf numFmtId="0" fontId="23" fillId="0" borderId="27" xfId="0" applyFont="1" applyFill="1" applyBorder="1" applyAlignment="1">
      <alignment/>
    </xf>
    <xf numFmtId="0" fontId="37" fillId="0" borderId="0" xfId="0" applyFont="1" applyFill="1" applyBorder="1" applyAlignment="1">
      <alignment/>
    </xf>
    <xf numFmtId="0" fontId="31" fillId="0" borderId="0" xfId="0" applyFont="1" applyFill="1" applyBorder="1" applyAlignment="1">
      <alignment/>
    </xf>
    <xf numFmtId="49" fontId="20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/>
    </xf>
    <xf numFmtId="0" fontId="0" fillId="0" borderId="20" xfId="0" applyFill="1" applyBorder="1" applyAlignment="1">
      <alignment/>
    </xf>
    <xf numFmtId="0" fontId="19" fillId="0" borderId="15" xfId="0" applyFont="1" applyFill="1" applyBorder="1" applyAlignment="1">
      <alignment horizontal="center"/>
    </xf>
    <xf numFmtId="192" fontId="0" fillId="0" borderId="0" xfId="0" applyNumberFormat="1" applyFill="1" applyAlignment="1">
      <alignment/>
    </xf>
    <xf numFmtId="192" fontId="47" fillId="0" borderId="0" xfId="0" applyNumberFormat="1" applyFont="1" applyFill="1" applyAlignment="1">
      <alignment horizontal="center"/>
    </xf>
    <xf numFmtId="0" fontId="48" fillId="0" borderId="0" xfId="0" applyFont="1" applyFill="1" applyAlignment="1">
      <alignment horizontal="center"/>
    </xf>
    <xf numFmtId="192" fontId="21" fillId="0" borderId="0" xfId="0" applyNumberFormat="1" applyFont="1" applyFill="1" applyAlignment="1">
      <alignment horizontal="center"/>
    </xf>
    <xf numFmtId="0" fontId="0" fillId="0" borderId="34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1" xfId="0" applyFont="1" applyFill="1" applyBorder="1" applyAlignment="1">
      <alignment/>
    </xf>
    <xf numFmtId="2" fontId="17" fillId="0" borderId="0" xfId="0" applyNumberFormat="1" applyFont="1" applyFill="1" applyBorder="1" applyAlignment="1">
      <alignment horizontal="left"/>
    </xf>
    <xf numFmtId="2" fontId="49" fillId="0" borderId="0" xfId="0" applyNumberFormat="1" applyFont="1" applyFill="1" applyBorder="1" applyAlignment="1">
      <alignment horizontal="left"/>
    </xf>
    <xf numFmtId="1" fontId="13" fillId="0" borderId="15" xfId="0" applyNumberFormat="1" applyFont="1" applyFill="1" applyBorder="1" applyAlignment="1">
      <alignment horizontal="left"/>
    </xf>
    <xf numFmtId="0" fontId="7" fillId="0" borderId="30" xfId="0" applyFont="1" applyFill="1" applyBorder="1" applyAlignment="1">
      <alignment wrapText="1"/>
    </xf>
    <xf numFmtId="194" fontId="45" fillId="0" borderId="20" xfId="0" applyNumberFormat="1" applyFont="1" applyFill="1" applyBorder="1" applyAlignment="1">
      <alignment horizontal="center"/>
    </xf>
    <xf numFmtId="0" fontId="0" fillId="0" borderId="30" xfId="0" applyFont="1" applyFill="1" applyBorder="1" applyAlignment="1">
      <alignment horizontal="center" wrapText="1"/>
    </xf>
    <xf numFmtId="194" fontId="13" fillId="0" borderId="20" xfId="0" applyNumberFormat="1" applyFont="1" applyFill="1" applyBorder="1" applyAlignment="1">
      <alignment horizontal="center"/>
    </xf>
    <xf numFmtId="0" fontId="19" fillId="0" borderId="30" xfId="0" applyFont="1" applyFill="1" applyBorder="1" applyAlignment="1">
      <alignment horizontal="center" wrapText="1"/>
    </xf>
    <xf numFmtId="0" fontId="19" fillId="0" borderId="30" xfId="0" applyFont="1" applyFill="1" applyBorder="1" applyAlignment="1">
      <alignment horizontal="center" vertical="center" wrapText="1"/>
    </xf>
    <xf numFmtId="0" fontId="13" fillId="0" borderId="30" xfId="0" applyFont="1" applyFill="1" applyBorder="1" applyAlignment="1">
      <alignment wrapText="1"/>
    </xf>
    <xf numFmtId="2" fontId="16" fillId="0" borderId="0" xfId="0" applyNumberFormat="1" applyFont="1" applyFill="1" applyBorder="1" applyAlignment="1">
      <alignment vertical="center"/>
    </xf>
    <xf numFmtId="0" fontId="13" fillId="0" borderId="14" xfId="0" applyFont="1" applyFill="1" applyBorder="1" applyAlignment="1">
      <alignment horizontal="center"/>
    </xf>
    <xf numFmtId="1" fontId="19" fillId="0" borderId="0" xfId="0" applyNumberFormat="1" applyFont="1" applyFill="1" applyBorder="1" applyAlignment="1">
      <alignment horizontal="left"/>
    </xf>
    <xf numFmtId="0" fontId="19" fillId="0" borderId="30" xfId="0" applyFont="1" applyFill="1" applyBorder="1" applyAlignment="1">
      <alignment horizontal="center"/>
    </xf>
    <xf numFmtId="2" fontId="20" fillId="0" borderId="20" xfId="0" applyNumberFormat="1" applyFont="1" applyFill="1" applyBorder="1" applyAlignment="1">
      <alignment horizontal="center"/>
    </xf>
    <xf numFmtId="0" fontId="6" fillId="0" borderId="0" xfId="0" applyFont="1" applyFill="1" applyAlignment="1">
      <alignment horizontal="left"/>
    </xf>
    <xf numFmtId="0" fontId="16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16" fillId="0" borderId="0" xfId="0" applyFont="1" applyFill="1" applyBorder="1" applyAlignment="1">
      <alignment/>
    </xf>
    <xf numFmtId="0" fontId="70" fillId="0" borderId="0" xfId="0" applyFont="1" applyFill="1" applyBorder="1" applyAlignment="1">
      <alignment horizontal="center" vertical="center"/>
    </xf>
    <xf numFmtId="0" fontId="70" fillId="0" borderId="12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vertical="center"/>
    </xf>
    <xf numFmtId="0" fontId="16" fillId="0" borderId="13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vertical="center"/>
    </xf>
    <xf numFmtId="0" fontId="16" fillId="0" borderId="13" xfId="0" applyFont="1" applyFill="1" applyBorder="1" applyAlignment="1">
      <alignment vertical="center"/>
    </xf>
    <xf numFmtId="201" fontId="16" fillId="0" borderId="13" xfId="0" applyNumberFormat="1" applyFont="1" applyFill="1" applyBorder="1" applyAlignment="1">
      <alignment vertical="center"/>
    </xf>
    <xf numFmtId="0" fontId="16" fillId="0" borderId="12" xfId="0" applyFont="1" applyFill="1" applyBorder="1" applyAlignment="1">
      <alignment horizontal="center" vertical="center"/>
    </xf>
    <xf numFmtId="193" fontId="16" fillId="0" borderId="16" xfId="0" applyNumberFormat="1" applyFont="1" applyFill="1" applyBorder="1" applyAlignment="1">
      <alignment vertical="center"/>
    </xf>
    <xf numFmtId="0" fontId="16" fillId="0" borderId="29" xfId="0" applyFont="1" applyFill="1" applyBorder="1" applyAlignment="1">
      <alignment/>
    </xf>
    <xf numFmtId="0" fontId="6" fillId="0" borderId="11" xfId="0" applyFont="1" applyFill="1" applyBorder="1" applyAlignment="1">
      <alignment horizontal="left"/>
    </xf>
    <xf numFmtId="1" fontId="16" fillId="0" borderId="11" xfId="0" applyNumberFormat="1" applyFont="1" applyFill="1" applyBorder="1" applyAlignment="1">
      <alignment horizontal="center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center" vertical="center"/>
    </xf>
    <xf numFmtId="201" fontId="16" fillId="0" borderId="0" xfId="0" applyNumberFormat="1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193" fontId="16" fillId="0" borderId="20" xfId="0" applyNumberFormat="1" applyFont="1" applyFill="1" applyBorder="1" applyAlignment="1">
      <alignment horizontal="center" vertical="center"/>
    </xf>
    <xf numFmtId="2" fontId="6" fillId="0" borderId="11" xfId="0" applyNumberFormat="1" applyFont="1" applyFill="1" applyBorder="1" applyAlignment="1">
      <alignment/>
    </xf>
    <xf numFmtId="0" fontId="16" fillId="0" borderId="11" xfId="0" applyFont="1" applyFill="1" applyBorder="1" applyAlignment="1">
      <alignment horizontal="center"/>
    </xf>
    <xf numFmtId="1" fontId="16" fillId="0" borderId="0" xfId="0" applyNumberFormat="1" applyFont="1" applyFill="1" applyAlignment="1">
      <alignment horizontal="center"/>
    </xf>
    <xf numFmtId="2" fontId="16" fillId="0" borderId="0" xfId="0" applyNumberFormat="1" applyFont="1" applyFill="1" applyAlignment="1">
      <alignment/>
    </xf>
    <xf numFmtId="0" fontId="16" fillId="0" borderId="43" xfId="0" applyFont="1" applyFill="1" applyBorder="1" applyAlignment="1">
      <alignment horizontal="center"/>
    </xf>
    <xf numFmtId="0" fontId="6" fillId="0" borderId="24" xfId="0" applyFont="1" applyFill="1" applyBorder="1" applyAlignment="1">
      <alignment horizontal="left"/>
    </xf>
    <xf numFmtId="2" fontId="16" fillId="0" borderId="24" xfId="0" applyNumberFormat="1" applyFont="1" applyFill="1" applyBorder="1" applyAlignment="1">
      <alignment/>
    </xf>
    <xf numFmtId="2" fontId="16" fillId="0" borderId="24" xfId="0" applyNumberFormat="1" applyFont="1" applyFill="1" applyBorder="1" applyAlignment="1">
      <alignment horizontal="center"/>
    </xf>
    <xf numFmtId="0" fontId="16" fillId="0" borderId="24" xfId="0" applyFont="1" applyFill="1" applyBorder="1" applyAlignment="1">
      <alignment horizontal="center"/>
    </xf>
    <xf numFmtId="0" fontId="16" fillId="0" borderId="43" xfId="0" applyFont="1" applyFill="1" applyBorder="1" applyAlignment="1">
      <alignment horizontal="center" vertical="center"/>
    </xf>
    <xf numFmtId="0" fontId="16" fillId="0" borderId="24" xfId="0" applyFont="1" applyFill="1" applyBorder="1" applyAlignment="1">
      <alignment horizontal="center" vertical="center"/>
    </xf>
    <xf numFmtId="193" fontId="6" fillId="0" borderId="44" xfId="0" applyNumberFormat="1" applyFont="1" applyFill="1" applyBorder="1" applyAlignment="1">
      <alignment horizontal="center" vertical="center"/>
    </xf>
    <xf numFmtId="0" fontId="16" fillId="0" borderId="45" xfId="0" applyFont="1" applyFill="1" applyBorder="1" applyAlignment="1">
      <alignment/>
    </xf>
    <xf numFmtId="0" fontId="15" fillId="0" borderId="11" xfId="0" applyFont="1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2" fillId="0" borderId="15" xfId="0" applyFont="1" applyFill="1" applyBorder="1" applyAlignment="1">
      <alignment horizontal="left"/>
    </xf>
    <xf numFmtId="2" fontId="19" fillId="0" borderId="0" xfId="0" applyNumberFormat="1" applyFont="1" applyFill="1" applyBorder="1" applyAlignment="1">
      <alignment vertical="center"/>
    </xf>
    <xf numFmtId="2" fontId="16" fillId="0" borderId="0" xfId="0" applyNumberFormat="1" applyFont="1" applyFill="1" applyBorder="1" applyAlignment="1">
      <alignment horizontal="center"/>
    </xf>
    <xf numFmtId="0" fontId="0" fillId="32" borderId="11" xfId="0" applyFill="1" applyBorder="1" applyAlignment="1">
      <alignment horizontal="center"/>
    </xf>
    <xf numFmtId="0" fontId="0" fillId="32" borderId="0" xfId="0" applyFill="1" applyBorder="1" applyAlignment="1">
      <alignment/>
    </xf>
    <xf numFmtId="0" fontId="0" fillId="32" borderId="0" xfId="0" applyFill="1" applyBorder="1" applyAlignment="1">
      <alignment horizontal="center"/>
    </xf>
    <xf numFmtId="2" fontId="0" fillId="32" borderId="0" xfId="0" applyNumberFormat="1" applyFont="1" applyFill="1" applyBorder="1" applyAlignment="1">
      <alignment horizontal="center"/>
    </xf>
    <xf numFmtId="0" fontId="0" fillId="32" borderId="20" xfId="0" applyFill="1" applyBorder="1" applyAlignment="1">
      <alignment horizontal="center"/>
    </xf>
    <xf numFmtId="0" fontId="20" fillId="32" borderId="11" xfId="0" applyFont="1" applyFill="1" applyBorder="1" applyAlignment="1">
      <alignment horizontal="center"/>
    </xf>
    <xf numFmtId="0" fontId="20" fillId="32" borderId="0" xfId="0" applyFont="1" applyFill="1" applyBorder="1" applyAlignment="1">
      <alignment horizontal="center"/>
    </xf>
    <xf numFmtId="0" fontId="0" fillId="32" borderId="0" xfId="0" applyFill="1" applyBorder="1" applyAlignment="1">
      <alignment horizontal="center" vertical="center"/>
    </xf>
    <xf numFmtId="0" fontId="0" fillId="32" borderId="20" xfId="0" applyFill="1" applyBorder="1" applyAlignment="1">
      <alignment horizontal="center" vertical="center"/>
    </xf>
    <xf numFmtId="0" fontId="0" fillId="32" borderId="30" xfId="0" applyFill="1" applyBorder="1" applyAlignment="1">
      <alignment/>
    </xf>
    <xf numFmtId="0" fontId="0" fillId="32" borderId="0" xfId="0" applyFill="1" applyAlignment="1">
      <alignment/>
    </xf>
    <xf numFmtId="0" fontId="24" fillId="0" borderId="30" xfId="0" applyFont="1" applyFill="1" applyBorder="1" applyAlignment="1">
      <alignment wrapText="1"/>
    </xf>
    <xf numFmtId="0" fontId="20" fillId="0" borderId="30" xfId="0" applyFont="1" applyFill="1" applyBorder="1" applyAlignment="1">
      <alignment/>
    </xf>
    <xf numFmtId="2" fontId="0" fillId="0" borderId="0" xfId="0" applyNumberFormat="1" applyFont="1" applyFill="1" applyBorder="1" applyAlignment="1">
      <alignment horizontal="left" wrapText="1"/>
    </xf>
    <xf numFmtId="0" fontId="19" fillId="0" borderId="0" xfId="0" applyFont="1" applyFill="1" applyAlignment="1">
      <alignment horizontal="center" vertical="top"/>
    </xf>
    <xf numFmtId="2" fontId="19" fillId="0" borderId="0" xfId="0" applyNumberFormat="1" applyFont="1" applyFill="1" applyAlignment="1">
      <alignment horizontal="center" vertical="top"/>
    </xf>
    <xf numFmtId="2" fontId="69" fillId="0" borderId="0" xfId="0" applyNumberFormat="1" applyFont="1" applyFill="1" applyAlignment="1">
      <alignment horizontal="center"/>
    </xf>
    <xf numFmtId="2" fontId="12" fillId="0" borderId="0" xfId="0" applyNumberFormat="1" applyFont="1" applyFill="1" applyBorder="1" applyAlignment="1">
      <alignment horizontal="left"/>
    </xf>
    <xf numFmtId="2" fontId="13" fillId="0" borderId="15" xfId="0" applyNumberFormat="1" applyFont="1" applyFill="1" applyBorder="1" applyAlignment="1">
      <alignment horizontal="left" wrapText="1"/>
    </xf>
    <xf numFmtId="0" fontId="13" fillId="0" borderId="15" xfId="0" applyFont="1" applyFill="1" applyBorder="1" applyAlignment="1">
      <alignment horizontal="center"/>
    </xf>
    <xf numFmtId="0" fontId="13" fillId="0" borderId="15" xfId="0" applyFont="1" applyFill="1" applyBorder="1" applyAlignment="1">
      <alignment/>
    </xf>
    <xf numFmtId="0" fontId="16" fillId="0" borderId="30" xfId="0" applyFont="1" applyFill="1" applyBorder="1" applyAlignment="1">
      <alignment horizontal="center" wrapText="1"/>
    </xf>
    <xf numFmtId="0" fontId="0" fillId="0" borderId="30" xfId="0" applyFont="1" applyFill="1" applyBorder="1" applyAlignment="1">
      <alignment shrinkToFit="1"/>
    </xf>
    <xf numFmtId="2" fontId="13" fillId="0" borderId="0" xfId="0" applyNumberFormat="1" applyFont="1" applyFill="1" applyBorder="1" applyAlignment="1">
      <alignment horizontal="left" wrapText="1"/>
    </xf>
    <xf numFmtId="2" fontId="13" fillId="0" borderId="15" xfId="0" applyNumberFormat="1" applyFont="1" applyFill="1" applyBorder="1" applyAlignment="1">
      <alignment horizontal="center"/>
    </xf>
    <xf numFmtId="0" fontId="13" fillId="0" borderId="31" xfId="0" applyFont="1" applyFill="1" applyBorder="1" applyAlignment="1">
      <alignment/>
    </xf>
    <xf numFmtId="2" fontId="4" fillId="0" borderId="0" xfId="0" applyNumberFormat="1" applyFont="1" applyFill="1" applyBorder="1" applyAlignment="1">
      <alignment horizontal="left" wrapText="1"/>
    </xf>
    <xf numFmtId="0" fontId="16" fillId="0" borderId="30" xfId="0" applyFont="1" applyFill="1" applyBorder="1" applyAlignment="1">
      <alignment wrapText="1"/>
    </xf>
    <xf numFmtId="0" fontId="20" fillId="0" borderId="30" xfId="0" applyFont="1" applyFill="1" applyBorder="1" applyAlignment="1">
      <alignment wrapText="1"/>
    </xf>
    <xf numFmtId="2" fontId="7" fillId="0" borderId="0" xfId="0" applyNumberFormat="1" applyFont="1" applyFill="1" applyAlignment="1">
      <alignment horizontal="center"/>
    </xf>
    <xf numFmtId="2" fontId="7" fillId="0" borderId="0" xfId="0" applyNumberFormat="1" applyFont="1" applyFill="1" applyBorder="1" applyAlignment="1">
      <alignment horizontal="left" vertical="center"/>
    </xf>
    <xf numFmtId="193" fontId="16" fillId="0" borderId="0" xfId="0" applyNumberFormat="1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left" vertical="center" wrapText="1"/>
    </xf>
    <xf numFmtId="0" fontId="9" fillId="0" borderId="34" xfId="0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14" fontId="0" fillId="0" borderId="30" xfId="0" applyNumberFormat="1" applyFill="1" applyBorder="1" applyAlignment="1">
      <alignment/>
    </xf>
    <xf numFmtId="0" fontId="16" fillId="0" borderId="30" xfId="0" applyFont="1" applyFill="1" applyBorder="1" applyAlignment="1">
      <alignment vertical="center" wrapText="1"/>
    </xf>
    <xf numFmtId="0" fontId="0" fillId="0" borderId="15" xfId="0" applyFont="1" applyFill="1" applyBorder="1" applyAlignment="1">
      <alignment vertical="center"/>
    </xf>
    <xf numFmtId="1" fontId="0" fillId="0" borderId="14" xfId="0" applyNumberFormat="1" applyFont="1" applyFill="1" applyBorder="1" applyAlignment="1">
      <alignment horizontal="center" vertical="center"/>
    </xf>
    <xf numFmtId="0" fontId="0" fillId="0" borderId="31" xfId="0" applyFont="1" applyFill="1" applyBorder="1" applyAlignment="1">
      <alignment/>
    </xf>
    <xf numFmtId="0" fontId="20" fillId="0" borderId="20" xfId="0" applyFont="1" applyFill="1" applyBorder="1" applyAlignment="1">
      <alignment horizontal="center"/>
    </xf>
    <xf numFmtId="2" fontId="13" fillId="0" borderId="20" xfId="0" applyNumberFormat="1" applyFont="1" applyFill="1" applyBorder="1" applyAlignment="1">
      <alignment horizontal="center"/>
    </xf>
    <xf numFmtId="0" fontId="13" fillId="0" borderId="0" xfId="0" applyFont="1" applyFill="1" applyAlignment="1">
      <alignment horizontal="left"/>
    </xf>
    <xf numFmtId="1" fontId="13" fillId="0" borderId="0" xfId="0" applyNumberFormat="1" applyFont="1" applyFill="1" applyAlignment="1">
      <alignment horizontal="center"/>
    </xf>
    <xf numFmtId="2" fontId="4" fillId="0" borderId="0" xfId="0" applyNumberFormat="1" applyFont="1" applyFill="1" applyAlignment="1">
      <alignment horizontal="center"/>
    </xf>
    <xf numFmtId="0" fontId="0" fillId="0" borderId="30" xfId="0" applyFont="1" applyFill="1" applyBorder="1" applyAlignment="1">
      <alignment horizontal="center" vertical="center" wrapText="1"/>
    </xf>
    <xf numFmtId="0" fontId="19" fillId="0" borderId="30" xfId="0" applyFont="1" applyFill="1" applyBorder="1" applyAlignment="1">
      <alignment shrinkToFit="1"/>
    </xf>
    <xf numFmtId="0" fontId="13" fillId="0" borderId="0" xfId="0" applyFont="1" applyFill="1" applyBorder="1" applyAlignment="1">
      <alignment horizontal="left"/>
    </xf>
    <xf numFmtId="2" fontId="19" fillId="0" borderId="0" xfId="0" applyNumberFormat="1" applyFont="1" applyFill="1" applyBorder="1" applyAlignment="1">
      <alignment horizontal="left"/>
    </xf>
    <xf numFmtId="0" fontId="4" fillId="0" borderId="14" xfId="0" applyFont="1" applyFill="1" applyBorder="1" applyAlignment="1">
      <alignment horizontal="center"/>
    </xf>
    <xf numFmtId="2" fontId="4" fillId="0" borderId="15" xfId="0" applyNumberFormat="1" applyFont="1" applyFill="1" applyBorder="1" applyAlignment="1">
      <alignment horizontal="left" wrapText="1"/>
    </xf>
    <xf numFmtId="0" fontId="16" fillId="0" borderId="31" xfId="0" applyFont="1" applyFill="1" applyBorder="1" applyAlignment="1">
      <alignment/>
    </xf>
    <xf numFmtId="0" fontId="4" fillId="0" borderId="30" xfId="0" applyFont="1" applyFill="1" applyBorder="1" applyAlignment="1">
      <alignment horizontal="center" wrapText="1"/>
    </xf>
    <xf numFmtId="0" fontId="13" fillId="0" borderId="11" xfId="0" applyFont="1" applyFill="1" applyBorder="1" applyAlignment="1">
      <alignment horizontal="center" vertical="center"/>
    </xf>
    <xf numFmtId="2" fontId="13" fillId="0" borderId="0" xfId="0" applyNumberFormat="1" applyFont="1" applyFill="1" applyBorder="1" applyAlignment="1">
      <alignment vertical="center"/>
    </xf>
    <xf numFmtId="1" fontId="13" fillId="0" borderId="0" xfId="0" applyNumberFormat="1" applyFont="1" applyFill="1" applyBorder="1" applyAlignment="1">
      <alignment horizontal="center" vertical="center"/>
    </xf>
    <xf numFmtId="0" fontId="64" fillId="0" borderId="30" xfId="0" applyFont="1" applyFill="1" applyBorder="1" applyAlignment="1">
      <alignment vertical="center" wrapText="1"/>
    </xf>
    <xf numFmtId="0" fontId="0" fillId="0" borderId="30" xfId="0" applyFill="1" applyBorder="1" applyAlignment="1">
      <alignment horizontal="center" vertical="center" wrapText="1"/>
    </xf>
    <xf numFmtId="193" fontId="45" fillId="0" borderId="0" xfId="0" applyNumberFormat="1" applyFont="1" applyFill="1" applyBorder="1" applyAlignment="1">
      <alignment horizontal="center" vertical="center"/>
    </xf>
    <xf numFmtId="2" fontId="16" fillId="0" borderId="0" xfId="0" applyNumberFormat="1" applyFont="1" applyFill="1" applyBorder="1" applyAlignment="1">
      <alignment/>
    </xf>
    <xf numFmtId="1" fontId="19" fillId="0" borderId="20" xfId="0" applyNumberFormat="1" applyFont="1" applyFill="1" applyBorder="1" applyAlignment="1">
      <alignment horizontal="center"/>
    </xf>
    <xf numFmtId="193" fontId="2" fillId="0" borderId="0" xfId="0" applyNumberFormat="1" applyFont="1" applyAlignment="1">
      <alignment/>
    </xf>
    <xf numFmtId="193" fontId="45" fillId="0" borderId="0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/>
    </xf>
    <xf numFmtId="1" fontId="0" fillId="0" borderId="15" xfId="0" applyNumberFormat="1" applyFont="1" applyFill="1" applyBorder="1" applyAlignment="1">
      <alignment horizontal="left" vertical="center"/>
    </xf>
    <xf numFmtId="2" fontId="13" fillId="0" borderId="15" xfId="0" applyNumberFormat="1" applyFont="1" applyFill="1" applyBorder="1" applyAlignment="1">
      <alignment/>
    </xf>
    <xf numFmtId="0" fontId="0" fillId="0" borderId="31" xfId="0" applyFill="1" applyBorder="1" applyAlignment="1">
      <alignment horizontal="center" vertical="center" wrapText="1"/>
    </xf>
    <xf numFmtId="49" fontId="0" fillId="0" borderId="0" xfId="0" applyNumberFormat="1" applyFont="1" applyFill="1" applyAlignment="1">
      <alignment horizontal="right"/>
    </xf>
    <xf numFmtId="0" fontId="42" fillId="0" borderId="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42" fillId="0" borderId="0" xfId="0" applyFont="1" applyFill="1" applyBorder="1" applyAlignment="1">
      <alignment horizontal="center" vertical="center"/>
    </xf>
    <xf numFmtId="49" fontId="0" fillId="0" borderId="0" xfId="0" applyNumberFormat="1" applyFont="1" applyAlignment="1">
      <alignment/>
    </xf>
    <xf numFmtId="49" fontId="0" fillId="0" borderId="0" xfId="0" applyNumberFormat="1" applyFont="1" applyFill="1" applyAlignment="1">
      <alignment/>
    </xf>
    <xf numFmtId="0" fontId="42" fillId="0" borderId="0" xfId="0" applyFont="1" applyFill="1" applyAlignment="1">
      <alignment/>
    </xf>
    <xf numFmtId="0" fontId="4" fillId="0" borderId="30" xfId="0" applyFont="1" applyFill="1" applyBorder="1" applyAlignment="1">
      <alignment vertical="center" wrapText="1"/>
    </xf>
    <xf numFmtId="0" fontId="19" fillId="0" borderId="0" xfId="0" applyFont="1" applyFill="1" applyBorder="1" applyAlignment="1">
      <alignment/>
    </xf>
    <xf numFmtId="195" fontId="2" fillId="0" borderId="0" xfId="0" applyNumberFormat="1" applyFont="1" applyAlignment="1">
      <alignment/>
    </xf>
    <xf numFmtId="1" fontId="13" fillId="0" borderId="0" xfId="0" applyNumberFormat="1" applyFont="1" applyFill="1" applyBorder="1" applyAlignment="1">
      <alignment horizontal="left"/>
    </xf>
    <xf numFmtId="0" fontId="16" fillId="0" borderId="0" xfId="0" applyFont="1" applyFill="1" applyBorder="1" applyAlignment="1">
      <alignment/>
    </xf>
    <xf numFmtId="49" fontId="16" fillId="0" borderId="0" xfId="0" applyNumberFormat="1" applyFont="1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74"/>
  <sheetViews>
    <sheetView view="pageBreakPreview" zoomScale="85" zoomScaleSheetLayoutView="85" workbookViewId="0" topLeftCell="A1">
      <selection activeCell="F128" sqref="F128"/>
    </sheetView>
  </sheetViews>
  <sheetFormatPr defaultColWidth="9.140625" defaultRowHeight="12.75"/>
  <cols>
    <col min="1" max="1" width="5.28125" style="447" customWidth="1"/>
    <col min="2" max="2" width="26.57421875" style="447" customWidth="1"/>
    <col min="3" max="3" width="12.28125" style="447" customWidth="1"/>
    <col min="4" max="4" width="9.28125" style="447" customWidth="1"/>
    <col min="5" max="5" width="17.140625" style="447" customWidth="1"/>
    <col min="6" max="6" width="10.8515625" style="447" customWidth="1"/>
    <col min="7" max="7" width="13.8515625" style="447" customWidth="1"/>
    <col min="8" max="8" width="14.00390625" style="447" customWidth="1"/>
    <col min="9" max="9" width="10.57421875" style="447" customWidth="1"/>
    <col min="10" max="10" width="13.00390625" style="447" customWidth="1"/>
    <col min="11" max="11" width="13.421875" style="447" customWidth="1"/>
    <col min="12" max="12" width="13.57421875" style="447" customWidth="1"/>
    <col min="13" max="13" width="14.00390625" style="447" customWidth="1"/>
    <col min="14" max="14" width="10.421875" style="447" customWidth="1"/>
    <col min="15" max="15" width="12.8515625" style="447" customWidth="1"/>
    <col min="16" max="16" width="15.28125" style="447" customWidth="1"/>
    <col min="17" max="17" width="16.140625" style="447" customWidth="1"/>
    <col min="18" max="18" width="4.7109375" style="447" customWidth="1"/>
    <col min="19" max="16384" width="9.140625" style="447" customWidth="1"/>
  </cols>
  <sheetData>
    <row r="1" spans="1:17" s="89" customFormat="1" ht="14.25" customHeight="1">
      <c r="A1" s="15" t="s">
        <v>222</v>
      </c>
      <c r="Q1" s="802" t="s">
        <v>464</v>
      </c>
    </row>
    <row r="2" spans="1:11" s="89" customFormat="1" ht="14.25" customHeight="1">
      <c r="A2" s="15" t="s">
        <v>223</v>
      </c>
      <c r="K2" s="803"/>
    </row>
    <row r="3" spans="1:8" s="89" customFormat="1" ht="14.25" customHeight="1">
      <c r="A3" s="2" t="s">
        <v>0</v>
      </c>
      <c r="H3" s="525"/>
    </row>
    <row r="4" spans="1:16" s="89" customFormat="1" ht="14.25" customHeight="1" thickBot="1">
      <c r="A4" s="2" t="s">
        <v>224</v>
      </c>
      <c r="G4" s="93"/>
      <c r="H4" s="93"/>
      <c r="I4" s="803" t="s">
        <v>378</v>
      </c>
      <c r="J4" s="93"/>
      <c r="K4" s="93"/>
      <c r="L4" s="93"/>
      <c r="M4" s="93"/>
      <c r="N4" s="803" t="s">
        <v>379</v>
      </c>
      <c r="O4" s="93"/>
      <c r="P4" s="93"/>
    </row>
    <row r="5" spans="1:17" s="528" customFormat="1" ht="45" customHeight="1" thickBot="1" thickTop="1">
      <c r="A5" s="526" t="s">
        <v>8</v>
      </c>
      <c r="B5" s="504" t="s">
        <v>9</v>
      </c>
      <c r="C5" s="505" t="s">
        <v>1</v>
      </c>
      <c r="D5" s="505" t="s">
        <v>2</v>
      </c>
      <c r="E5" s="505" t="s">
        <v>3</v>
      </c>
      <c r="F5" s="505" t="s">
        <v>10</v>
      </c>
      <c r="G5" s="503" t="s">
        <v>462</v>
      </c>
      <c r="H5" s="505" t="s">
        <v>463</v>
      </c>
      <c r="I5" s="505" t="s">
        <v>4</v>
      </c>
      <c r="J5" s="505" t="s">
        <v>5</v>
      </c>
      <c r="K5" s="527" t="s">
        <v>6</v>
      </c>
      <c r="L5" s="503" t="str">
        <f>G5</f>
        <v>FINAL READING 01/01/2020</v>
      </c>
      <c r="M5" s="505" t="str">
        <f>H5</f>
        <v>INTIAL READING 01/12/2019</v>
      </c>
      <c r="N5" s="505" t="s">
        <v>4</v>
      </c>
      <c r="O5" s="505" t="s">
        <v>5</v>
      </c>
      <c r="P5" s="527" t="s">
        <v>6</v>
      </c>
      <c r="Q5" s="527" t="s">
        <v>292</v>
      </c>
    </row>
    <row r="6" spans="1:12" ht="18" customHeight="1" hidden="1" thickTop="1">
      <c r="A6" s="7"/>
      <c r="B6" s="8"/>
      <c r="C6" s="7"/>
      <c r="D6" s="7"/>
      <c r="E6" s="7"/>
      <c r="F6" s="7"/>
      <c r="L6" s="457"/>
    </row>
    <row r="7" spans="1:17" ht="14.25" customHeight="1" thickTop="1">
      <c r="A7" s="266"/>
      <c r="B7" s="335" t="s">
        <v>14</v>
      </c>
      <c r="C7" s="324"/>
      <c r="D7" s="338"/>
      <c r="E7" s="338"/>
      <c r="F7" s="324"/>
      <c r="G7" s="330"/>
      <c r="H7" s="483"/>
      <c r="I7" s="483"/>
      <c r="J7" s="483"/>
      <c r="K7" s="124"/>
      <c r="L7" s="330"/>
      <c r="M7" s="483"/>
      <c r="N7" s="483"/>
      <c r="O7" s="483"/>
      <c r="P7" s="529"/>
      <c r="Q7" s="451"/>
    </row>
    <row r="8" spans="1:17" ht="14.25" customHeight="1">
      <c r="A8" s="266">
        <v>1</v>
      </c>
      <c r="B8" s="334" t="s">
        <v>15</v>
      </c>
      <c r="C8" s="324">
        <v>5128429</v>
      </c>
      <c r="D8" s="337" t="s">
        <v>12</v>
      </c>
      <c r="E8" s="316" t="s">
        <v>329</v>
      </c>
      <c r="F8" s="324">
        <v>-1000</v>
      </c>
      <c r="G8" s="330">
        <v>965327</v>
      </c>
      <c r="H8" s="267">
        <v>965360</v>
      </c>
      <c r="I8" s="331">
        <f>G8-H8</f>
        <v>-33</v>
      </c>
      <c r="J8" s="331">
        <f>$F8*I8</f>
        <v>33000</v>
      </c>
      <c r="K8" s="332">
        <f>J8/1000000</f>
        <v>0.033</v>
      </c>
      <c r="L8" s="330">
        <v>998216</v>
      </c>
      <c r="M8" s="267">
        <v>998262</v>
      </c>
      <c r="N8" s="331">
        <f>L8-M8</f>
        <v>-46</v>
      </c>
      <c r="O8" s="331">
        <f>$F8*N8</f>
        <v>46000</v>
      </c>
      <c r="P8" s="332">
        <f>O8/1000000</f>
        <v>0.046</v>
      </c>
      <c r="Q8" s="780"/>
    </row>
    <row r="9" spans="1:17" ht="14.25" customHeight="1">
      <c r="A9" s="266">
        <v>2</v>
      </c>
      <c r="B9" s="334" t="s">
        <v>361</v>
      </c>
      <c r="C9" s="324">
        <v>4864976</v>
      </c>
      <c r="D9" s="337" t="s">
        <v>12</v>
      </c>
      <c r="E9" s="316" t="s">
        <v>329</v>
      </c>
      <c r="F9" s="324">
        <v>-2000</v>
      </c>
      <c r="G9" s="330">
        <v>78358</v>
      </c>
      <c r="H9" s="267">
        <v>76945</v>
      </c>
      <c r="I9" s="331">
        <f>G9-H9</f>
        <v>1413</v>
      </c>
      <c r="J9" s="331">
        <f>$F9*I9</f>
        <v>-2826000</v>
      </c>
      <c r="K9" s="332">
        <f>J9/1000000</f>
        <v>-2.826</v>
      </c>
      <c r="L9" s="330">
        <v>2239</v>
      </c>
      <c r="M9" s="267">
        <v>2178</v>
      </c>
      <c r="N9" s="331">
        <f>L9-M9</f>
        <v>61</v>
      </c>
      <c r="O9" s="331">
        <f>$F9*N9</f>
        <v>-122000</v>
      </c>
      <c r="P9" s="332">
        <f>O9/1000000</f>
        <v>-0.122</v>
      </c>
      <c r="Q9" s="456"/>
    </row>
    <row r="10" spans="1:17" ht="14.25" customHeight="1">
      <c r="A10" s="266">
        <v>3</v>
      </c>
      <c r="B10" s="334" t="s">
        <v>17</v>
      </c>
      <c r="C10" s="324">
        <v>4865007</v>
      </c>
      <c r="D10" s="337" t="s">
        <v>12</v>
      </c>
      <c r="E10" s="316" t="s">
        <v>329</v>
      </c>
      <c r="F10" s="324">
        <v>-1000</v>
      </c>
      <c r="G10" s="330">
        <v>998124</v>
      </c>
      <c r="H10" s="267">
        <v>998126</v>
      </c>
      <c r="I10" s="331">
        <f>G10-H10</f>
        <v>-2</v>
      </c>
      <c r="J10" s="331">
        <f>$F10*I10</f>
        <v>2000</v>
      </c>
      <c r="K10" s="332">
        <f>J10/1000000</f>
        <v>0.002</v>
      </c>
      <c r="L10" s="330">
        <v>995196</v>
      </c>
      <c r="M10" s="267">
        <v>995196</v>
      </c>
      <c r="N10" s="331">
        <f>L10-M10</f>
        <v>0</v>
      </c>
      <c r="O10" s="331">
        <f>$F10*N10</f>
        <v>0</v>
      </c>
      <c r="P10" s="332">
        <f>O10/1000000</f>
        <v>0</v>
      </c>
      <c r="Q10" s="461" t="s">
        <v>470</v>
      </c>
    </row>
    <row r="11" spans="1:17" ht="14.25" customHeight="1">
      <c r="A11" s="266"/>
      <c r="B11" s="334"/>
      <c r="C11" s="324">
        <v>4864924</v>
      </c>
      <c r="D11" s="337" t="s">
        <v>12</v>
      </c>
      <c r="E11" s="316" t="s">
        <v>329</v>
      </c>
      <c r="F11" s="324">
        <v>-1000</v>
      </c>
      <c r="G11" s="330">
        <v>281</v>
      </c>
      <c r="H11" s="331">
        <v>0</v>
      </c>
      <c r="I11" s="331">
        <f>G11-H11</f>
        <v>281</v>
      </c>
      <c r="J11" s="331">
        <f>$F11*I11</f>
        <v>-281000</v>
      </c>
      <c r="K11" s="332">
        <f>J11/1000000</f>
        <v>-0.281</v>
      </c>
      <c r="L11" s="330">
        <v>4</v>
      </c>
      <c r="M11" s="331">
        <v>0</v>
      </c>
      <c r="N11" s="331">
        <f>L11-M11</f>
        <v>4</v>
      </c>
      <c r="O11" s="331">
        <f>$F11*N11</f>
        <v>-4000</v>
      </c>
      <c r="P11" s="332">
        <f>O11/1000000</f>
        <v>-0.004</v>
      </c>
      <c r="Q11" s="451" t="s">
        <v>467</v>
      </c>
    </row>
    <row r="12" spans="1:17" ht="14.25" customHeight="1">
      <c r="A12" s="266"/>
      <c r="B12" s="335" t="s">
        <v>18</v>
      </c>
      <c r="C12" s="324"/>
      <c r="D12" s="338"/>
      <c r="E12" s="338"/>
      <c r="F12" s="324"/>
      <c r="G12" s="330"/>
      <c r="H12" s="331"/>
      <c r="I12" s="331"/>
      <c r="J12" s="331"/>
      <c r="K12" s="332"/>
      <c r="L12" s="330"/>
      <c r="M12" s="331"/>
      <c r="N12" s="331"/>
      <c r="O12" s="331"/>
      <c r="P12" s="332"/>
      <c r="Q12" s="451"/>
    </row>
    <row r="13" spans="1:17" ht="14.25" customHeight="1">
      <c r="A13" s="266">
        <v>4</v>
      </c>
      <c r="B13" s="334" t="s">
        <v>15</v>
      </c>
      <c r="C13" s="324">
        <v>4864916</v>
      </c>
      <c r="D13" s="337" t="s">
        <v>12</v>
      </c>
      <c r="E13" s="316" t="s">
        <v>329</v>
      </c>
      <c r="F13" s="324">
        <v>-1000</v>
      </c>
      <c r="G13" s="330">
        <v>997334</v>
      </c>
      <c r="H13" s="331">
        <v>996767</v>
      </c>
      <c r="I13" s="331">
        <f>G13-H13</f>
        <v>567</v>
      </c>
      <c r="J13" s="331">
        <f>$F13*I13</f>
        <v>-567000</v>
      </c>
      <c r="K13" s="332">
        <f>J13/1000000</f>
        <v>-0.567</v>
      </c>
      <c r="L13" s="330">
        <v>993157</v>
      </c>
      <c r="M13" s="331">
        <v>993125</v>
      </c>
      <c r="N13" s="331">
        <f>L13-M13</f>
        <v>32</v>
      </c>
      <c r="O13" s="331">
        <f>$F13*N13</f>
        <v>-32000</v>
      </c>
      <c r="P13" s="332">
        <f>O13/1000000</f>
        <v>-0.032</v>
      </c>
      <c r="Q13" s="451"/>
    </row>
    <row r="14" spans="1:17" ht="14.25" customHeight="1">
      <c r="A14" s="266">
        <v>5</v>
      </c>
      <c r="B14" s="334" t="s">
        <v>16</v>
      </c>
      <c r="C14" s="324">
        <v>5295137</v>
      </c>
      <c r="D14" s="337" t="s">
        <v>12</v>
      </c>
      <c r="E14" s="316" t="s">
        <v>329</v>
      </c>
      <c r="F14" s="324">
        <v>-1000</v>
      </c>
      <c r="G14" s="330">
        <v>886734</v>
      </c>
      <c r="H14" s="331">
        <v>885848</v>
      </c>
      <c r="I14" s="331">
        <f>G14-H14</f>
        <v>886</v>
      </c>
      <c r="J14" s="331">
        <f>$F14*I14</f>
        <v>-886000</v>
      </c>
      <c r="K14" s="332">
        <f>J14/1000000</f>
        <v>-0.886</v>
      </c>
      <c r="L14" s="330">
        <v>987720</v>
      </c>
      <c r="M14" s="331">
        <v>987665</v>
      </c>
      <c r="N14" s="331">
        <f>L14-M14</f>
        <v>55</v>
      </c>
      <c r="O14" s="331">
        <f>$F14*N14</f>
        <v>-55000</v>
      </c>
      <c r="P14" s="332">
        <f>O14/1000000</f>
        <v>-0.055</v>
      </c>
      <c r="Q14" s="451"/>
    </row>
    <row r="15" spans="1:17" ht="14.25" customHeight="1">
      <c r="A15" s="266"/>
      <c r="B15" s="335" t="s">
        <v>21</v>
      </c>
      <c r="C15" s="324"/>
      <c r="D15" s="338"/>
      <c r="E15" s="316"/>
      <c r="F15" s="324"/>
      <c r="G15" s="330"/>
      <c r="H15" s="331"/>
      <c r="I15" s="331"/>
      <c r="J15" s="331"/>
      <c r="K15" s="332"/>
      <c r="L15" s="330"/>
      <c r="M15" s="331"/>
      <c r="N15" s="331"/>
      <c r="O15" s="331"/>
      <c r="P15" s="332"/>
      <c r="Q15" s="451"/>
    </row>
    <row r="16" spans="1:17" ht="14.25" customHeight="1">
      <c r="A16" s="266">
        <v>6</v>
      </c>
      <c r="B16" s="334" t="s">
        <v>15</v>
      </c>
      <c r="C16" s="324">
        <v>4864982</v>
      </c>
      <c r="D16" s="337" t="s">
        <v>12</v>
      </c>
      <c r="E16" s="316" t="s">
        <v>329</v>
      </c>
      <c r="F16" s="324">
        <v>-1000</v>
      </c>
      <c r="G16" s="330">
        <v>30597</v>
      </c>
      <c r="H16" s="267">
        <v>29676</v>
      </c>
      <c r="I16" s="331">
        <f>G16-H16</f>
        <v>921</v>
      </c>
      <c r="J16" s="331">
        <f>$F16*I16</f>
        <v>-921000</v>
      </c>
      <c r="K16" s="332">
        <f>J16/1000000</f>
        <v>-0.921</v>
      </c>
      <c r="L16" s="330">
        <v>16128</v>
      </c>
      <c r="M16" s="267">
        <v>16151</v>
      </c>
      <c r="N16" s="331">
        <f>L16-M16</f>
        <v>-23</v>
      </c>
      <c r="O16" s="331">
        <f>$F16*N16</f>
        <v>23000</v>
      </c>
      <c r="P16" s="332">
        <f>O16/1000000</f>
        <v>0.023</v>
      </c>
      <c r="Q16" s="451"/>
    </row>
    <row r="17" spans="1:17" ht="14.25" customHeight="1">
      <c r="A17" s="266">
        <v>7</v>
      </c>
      <c r="B17" s="334" t="s">
        <v>16</v>
      </c>
      <c r="C17" s="324">
        <v>4865022</v>
      </c>
      <c r="D17" s="337" t="s">
        <v>12</v>
      </c>
      <c r="E17" s="316" t="s">
        <v>329</v>
      </c>
      <c r="F17" s="324">
        <v>-1000</v>
      </c>
      <c r="G17" s="330">
        <v>5486</v>
      </c>
      <c r="H17" s="267">
        <v>4649</v>
      </c>
      <c r="I17" s="331">
        <f>G17-H17</f>
        <v>837</v>
      </c>
      <c r="J17" s="331">
        <f>$F17*I17</f>
        <v>-837000</v>
      </c>
      <c r="K17" s="332">
        <f>J17/1000000</f>
        <v>-0.837</v>
      </c>
      <c r="L17" s="330">
        <v>998100</v>
      </c>
      <c r="M17" s="267">
        <v>998125</v>
      </c>
      <c r="N17" s="331">
        <f>L17-M17</f>
        <v>-25</v>
      </c>
      <c r="O17" s="331">
        <f>$F17*N17</f>
        <v>25000</v>
      </c>
      <c r="P17" s="332">
        <f>O17/1000000</f>
        <v>0.025</v>
      </c>
      <c r="Q17" s="461"/>
    </row>
    <row r="18" spans="1:17" ht="14.25" customHeight="1">
      <c r="A18" s="266">
        <v>8</v>
      </c>
      <c r="B18" s="334" t="s">
        <v>22</v>
      </c>
      <c r="C18" s="324">
        <v>4864997</v>
      </c>
      <c r="D18" s="337" t="s">
        <v>12</v>
      </c>
      <c r="E18" s="316" t="s">
        <v>329</v>
      </c>
      <c r="F18" s="324">
        <v>-1000</v>
      </c>
      <c r="G18" s="330">
        <v>1995</v>
      </c>
      <c r="H18" s="267">
        <v>1419</v>
      </c>
      <c r="I18" s="331">
        <f>G18-H18</f>
        <v>576</v>
      </c>
      <c r="J18" s="331">
        <f>$F18*I18</f>
        <v>-576000</v>
      </c>
      <c r="K18" s="332">
        <f>J18/1000000</f>
        <v>-0.576</v>
      </c>
      <c r="L18" s="330">
        <v>998255</v>
      </c>
      <c r="M18" s="267">
        <v>998249</v>
      </c>
      <c r="N18" s="331">
        <f>L18-M18</f>
        <v>6</v>
      </c>
      <c r="O18" s="331">
        <f>$F18*N18</f>
        <v>-6000</v>
      </c>
      <c r="P18" s="332">
        <f>O18/1000000</f>
        <v>-0.006</v>
      </c>
      <c r="Q18" s="460"/>
    </row>
    <row r="19" spans="1:17" ht="14.25" customHeight="1">
      <c r="A19" s="266">
        <v>9</v>
      </c>
      <c r="B19" s="334" t="s">
        <v>23</v>
      </c>
      <c r="C19" s="324">
        <v>5295166</v>
      </c>
      <c r="D19" s="337" t="s">
        <v>12</v>
      </c>
      <c r="E19" s="316" t="s">
        <v>329</v>
      </c>
      <c r="F19" s="324">
        <v>-500</v>
      </c>
      <c r="G19" s="330">
        <v>965234</v>
      </c>
      <c r="H19" s="267">
        <v>965246</v>
      </c>
      <c r="I19" s="331">
        <f>G19-H19</f>
        <v>-12</v>
      </c>
      <c r="J19" s="331">
        <f>$F19*I19</f>
        <v>6000</v>
      </c>
      <c r="K19" s="332">
        <f>J19/1000000</f>
        <v>0.006</v>
      </c>
      <c r="L19" s="330">
        <v>843889</v>
      </c>
      <c r="M19" s="267">
        <v>843893</v>
      </c>
      <c r="N19" s="331">
        <f>L19-M19</f>
        <v>-4</v>
      </c>
      <c r="O19" s="331">
        <f>$F19*N19</f>
        <v>2000</v>
      </c>
      <c r="P19" s="332">
        <f>O19/1000000</f>
        <v>0.002</v>
      </c>
      <c r="Q19" s="451"/>
    </row>
    <row r="20" spans="1:17" ht="14.25" customHeight="1">
      <c r="A20" s="266"/>
      <c r="B20" s="335" t="s">
        <v>24</v>
      </c>
      <c r="C20" s="324"/>
      <c r="D20" s="338"/>
      <c r="E20" s="316"/>
      <c r="F20" s="324"/>
      <c r="G20" s="330"/>
      <c r="H20" s="331"/>
      <c r="I20" s="331"/>
      <c r="J20" s="331"/>
      <c r="K20" s="332"/>
      <c r="L20" s="330"/>
      <c r="M20" s="331"/>
      <c r="N20" s="331"/>
      <c r="O20" s="331"/>
      <c r="P20" s="332"/>
      <c r="Q20" s="451"/>
    </row>
    <row r="21" spans="1:17" ht="14.25" customHeight="1">
      <c r="A21" s="266">
        <v>10</v>
      </c>
      <c r="B21" s="334" t="s">
        <v>15</v>
      </c>
      <c r="C21" s="324">
        <v>4864930</v>
      </c>
      <c r="D21" s="337" t="s">
        <v>12</v>
      </c>
      <c r="E21" s="316" t="s">
        <v>329</v>
      </c>
      <c r="F21" s="324">
        <v>-1000</v>
      </c>
      <c r="G21" s="330">
        <v>1990</v>
      </c>
      <c r="H21" s="331">
        <v>1668</v>
      </c>
      <c r="I21" s="331">
        <f aca="true" t="shared" si="0" ref="I21:I27">G21-H21</f>
        <v>322</v>
      </c>
      <c r="J21" s="331">
        <f aca="true" t="shared" si="1" ref="J21:J27">$F21*I21</f>
        <v>-322000</v>
      </c>
      <c r="K21" s="332">
        <f aca="true" t="shared" si="2" ref="K21:K27">J21/1000000</f>
        <v>-0.322</v>
      </c>
      <c r="L21" s="330">
        <v>998310</v>
      </c>
      <c r="M21" s="331">
        <v>998339</v>
      </c>
      <c r="N21" s="331">
        <f aca="true" t="shared" si="3" ref="N21:N27">L21-M21</f>
        <v>-29</v>
      </c>
      <c r="O21" s="331">
        <f aca="true" t="shared" si="4" ref="O21:O27">$F21*N21</f>
        <v>29000</v>
      </c>
      <c r="P21" s="332">
        <f aca="true" t="shared" si="5" ref="P21:P27">O21/1000000</f>
        <v>0.029</v>
      </c>
      <c r="Q21" s="461"/>
    </row>
    <row r="22" spans="1:17" ht="14.25" customHeight="1">
      <c r="A22" s="266">
        <v>11</v>
      </c>
      <c r="B22" s="334" t="s">
        <v>25</v>
      </c>
      <c r="C22" s="324">
        <v>5128412</v>
      </c>
      <c r="D22" s="337" t="s">
        <v>12</v>
      </c>
      <c r="E22" s="316" t="s">
        <v>329</v>
      </c>
      <c r="F22" s="324">
        <v>-1000</v>
      </c>
      <c r="G22" s="330">
        <v>44441</v>
      </c>
      <c r="H22" s="331">
        <v>41982</v>
      </c>
      <c r="I22" s="331">
        <f t="shared" si="0"/>
        <v>2459</v>
      </c>
      <c r="J22" s="331">
        <f t="shared" si="1"/>
        <v>-2459000</v>
      </c>
      <c r="K22" s="332">
        <f t="shared" si="2"/>
        <v>-2.459</v>
      </c>
      <c r="L22" s="330">
        <v>998379</v>
      </c>
      <c r="M22" s="331">
        <v>998364</v>
      </c>
      <c r="N22" s="331">
        <f t="shared" si="3"/>
        <v>15</v>
      </c>
      <c r="O22" s="331">
        <f t="shared" si="4"/>
        <v>-15000</v>
      </c>
      <c r="P22" s="332">
        <f t="shared" si="5"/>
        <v>-0.015</v>
      </c>
      <c r="Q22" s="451"/>
    </row>
    <row r="23" spans="1:17" ht="14.25" customHeight="1">
      <c r="A23" s="266">
        <v>12</v>
      </c>
      <c r="B23" s="334" t="s">
        <v>22</v>
      </c>
      <c r="C23" s="324">
        <v>4864922</v>
      </c>
      <c r="D23" s="337" t="s">
        <v>12</v>
      </c>
      <c r="E23" s="316" t="s">
        <v>329</v>
      </c>
      <c r="F23" s="324">
        <v>-1000</v>
      </c>
      <c r="G23" s="330">
        <v>20403</v>
      </c>
      <c r="H23" s="331">
        <v>18727</v>
      </c>
      <c r="I23" s="331">
        <f t="shared" si="0"/>
        <v>1676</v>
      </c>
      <c r="J23" s="331">
        <f t="shared" si="1"/>
        <v>-1676000</v>
      </c>
      <c r="K23" s="332">
        <f t="shared" si="2"/>
        <v>-1.676</v>
      </c>
      <c r="L23" s="330">
        <v>996893</v>
      </c>
      <c r="M23" s="331">
        <v>996886</v>
      </c>
      <c r="N23" s="331">
        <f t="shared" si="3"/>
        <v>7</v>
      </c>
      <c r="O23" s="331">
        <f t="shared" si="4"/>
        <v>-7000</v>
      </c>
      <c r="P23" s="332">
        <f t="shared" si="5"/>
        <v>-0.007</v>
      </c>
      <c r="Q23" s="460"/>
    </row>
    <row r="24" spans="1:17" ht="14.25" customHeight="1">
      <c r="A24" s="266">
        <v>13</v>
      </c>
      <c r="B24" s="334" t="s">
        <v>23</v>
      </c>
      <c r="C24" s="324">
        <v>40001535</v>
      </c>
      <c r="D24" s="337" t="s">
        <v>12</v>
      </c>
      <c r="E24" s="316" t="s">
        <v>329</v>
      </c>
      <c r="F24" s="324">
        <v>-1</v>
      </c>
      <c r="G24" s="330">
        <v>4996</v>
      </c>
      <c r="H24" s="331">
        <v>3557</v>
      </c>
      <c r="I24" s="331">
        <f t="shared" si="0"/>
        <v>1439</v>
      </c>
      <c r="J24" s="331">
        <f t="shared" si="1"/>
        <v>-1439</v>
      </c>
      <c r="K24" s="332">
        <f>J24/1000</f>
        <v>-1.439</v>
      </c>
      <c r="L24" s="330">
        <v>99999952</v>
      </c>
      <c r="M24" s="331">
        <v>99999952</v>
      </c>
      <c r="N24" s="331">
        <f t="shared" si="3"/>
        <v>0</v>
      </c>
      <c r="O24" s="331">
        <f t="shared" si="4"/>
        <v>0</v>
      </c>
      <c r="P24" s="332">
        <f>O24/1000</f>
        <v>0</v>
      </c>
      <c r="Q24" s="460"/>
    </row>
    <row r="25" spans="1:17" ht="14.25" customHeight="1">
      <c r="A25" s="266"/>
      <c r="B25" s="334"/>
      <c r="C25" s="324"/>
      <c r="D25" s="337"/>
      <c r="E25" s="316"/>
      <c r="F25" s="324"/>
      <c r="G25" s="330"/>
      <c r="H25" s="331"/>
      <c r="I25" s="331"/>
      <c r="J25" s="331"/>
      <c r="K25" s="332">
        <v>0.461</v>
      </c>
      <c r="L25" s="330"/>
      <c r="M25" s="331"/>
      <c r="N25" s="331"/>
      <c r="O25" s="331"/>
      <c r="P25" s="332">
        <v>-0.017</v>
      </c>
      <c r="Q25" s="460" t="s">
        <v>475</v>
      </c>
    </row>
    <row r="26" spans="1:17" ht="14.25" customHeight="1">
      <c r="A26" s="266">
        <v>14</v>
      </c>
      <c r="B26" s="334" t="s">
        <v>454</v>
      </c>
      <c r="C26" s="324">
        <v>4902494</v>
      </c>
      <c r="D26" s="337" t="s">
        <v>12</v>
      </c>
      <c r="E26" s="316" t="s">
        <v>329</v>
      </c>
      <c r="F26" s="324">
        <v>1000</v>
      </c>
      <c r="G26" s="330">
        <v>820478</v>
      </c>
      <c r="H26" s="267">
        <v>824988</v>
      </c>
      <c r="I26" s="331">
        <f t="shared" si="0"/>
        <v>-4510</v>
      </c>
      <c r="J26" s="331">
        <f t="shared" si="1"/>
        <v>-4510000</v>
      </c>
      <c r="K26" s="332">
        <f t="shared" si="2"/>
        <v>-4.51</v>
      </c>
      <c r="L26" s="330">
        <v>999981</v>
      </c>
      <c r="M26" s="267">
        <v>999981</v>
      </c>
      <c r="N26" s="331">
        <f t="shared" si="3"/>
        <v>0</v>
      </c>
      <c r="O26" s="331">
        <f t="shared" si="4"/>
        <v>0</v>
      </c>
      <c r="P26" s="332">
        <f t="shared" si="5"/>
        <v>0</v>
      </c>
      <c r="Q26" s="451"/>
    </row>
    <row r="27" spans="1:17" ht="14.25" customHeight="1">
      <c r="A27" s="266">
        <v>15</v>
      </c>
      <c r="B27" s="334" t="s">
        <v>453</v>
      </c>
      <c r="C27" s="324">
        <v>4902484</v>
      </c>
      <c r="D27" s="337" t="s">
        <v>12</v>
      </c>
      <c r="E27" s="316" t="s">
        <v>329</v>
      </c>
      <c r="F27" s="324">
        <v>1000</v>
      </c>
      <c r="G27" s="330">
        <v>925590</v>
      </c>
      <c r="H27" s="267">
        <v>934428</v>
      </c>
      <c r="I27" s="331">
        <f t="shared" si="0"/>
        <v>-8838</v>
      </c>
      <c r="J27" s="331">
        <f t="shared" si="1"/>
        <v>-8838000</v>
      </c>
      <c r="K27" s="332">
        <f t="shared" si="2"/>
        <v>-8.838</v>
      </c>
      <c r="L27" s="330">
        <v>999995</v>
      </c>
      <c r="M27" s="267">
        <v>999995</v>
      </c>
      <c r="N27" s="331">
        <f t="shared" si="3"/>
        <v>0</v>
      </c>
      <c r="O27" s="331">
        <f t="shared" si="4"/>
        <v>0</v>
      </c>
      <c r="P27" s="332">
        <f t="shared" si="5"/>
        <v>0</v>
      </c>
      <c r="Q27" s="451"/>
    </row>
    <row r="28" spans="1:17" ht="14.25" customHeight="1">
      <c r="A28" s="266"/>
      <c r="B28" s="335" t="s">
        <v>418</v>
      </c>
      <c r="C28" s="324"/>
      <c r="D28" s="337"/>
      <c r="E28" s="316"/>
      <c r="F28" s="324"/>
      <c r="G28" s="330"/>
      <c r="H28" s="331"/>
      <c r="I28" s="331"/>
      <c r="J28" s="331"/>
      <c r="K28" s="332"/>
      <c r="L28" s="330"/>
      <c r="M28" s="331"/>
      <c r="N28" s="331"/>
      <c r="O28" s="331"/>
      <c r="P28" s="332"/>
      <c r="Q28" s="451"/>
    </row>
    <row r="29" spans="1:17" ht="14.25" customHeight="1">
      <c r="A29" s="266">
        <v>16</v>
      </c>
      <c r="B29" s="334" t="s">
        <v>15</v>
      </c>
      <c r="C29" s="324">
        <v>4864963</v>
      </c>
      <c r="D29" s="337" t="s">
        <v>12</v>
      </c>
      <c r="E29" s="316" t="s">
        <v>329</v>
      </c>
      <c r="F29" s="324">
        <v>-1000</v>
      </c>
      <c r="G29" s="330">
        <v>3387</v>
      </c>
      <c r="H29" s="331">
        <v>2376</v>
      </c>
      <c r="I29" s="331">
        <f>G29-H29</f>
        <v>1011</v>
      </c>
      <c r="J29" s="331">
        <f>$F29*I29</f>
        <v>-1011000</v>
      </c>
      <c r="K29" s="332">
        <f>J29/1000000</f>
        <v>-1.011</v>
      </c>
      <c r="L29" s="330">
        <v>999999</v>
      </c>
      <c r="M29" s="331">
        <v>1000000</v>
      </c>
      <c r="N29" s="331">
        <f>L29-M29</f>
        <v>-1</v>
      </c>
      <c r="O29" s="331">
        <f>$F29*N29</f>
        <v>1000</v>
      </c>
      <c r="P29" s="332">
        <f>O29/1000000</f>
        <v>0.001</v>
      </c>
      <c r="Q29" s="451"/>
    </row>
    <row r="30" spans="1:17" ht="14.25" customHeight="1">
      <c r="A30" s="266">
        <v>17</v>
      </c>
      <c r="B30" s="334" t="s">
        <v>16</v>
      </c>
      <c r="C30" s="324">
        <v>5128462</v>
      </c>
      <c r="D30" s="337" t="s">
        <v>12</v>
      </c>
      <c r="E30" s="316" t="s">
        <v>329</v>
      </c>
      <c r="F30" s="324">
        <v>-500</v>
      </c>
      <c r="G30" s="330">
        <v>37299</v>
      </c>
      <c r="H30" s="331">
        <v>33473</v>
      </c>
      <c r="I30" s="331">
        <f>G30-H30</f>
        <v>3826</v>
      </c>
      <c r="J30" s="331">
        <f>$F30*I30</f>
        <v>-1913000</v>
      </c>
      <c r="K30" s="332">
        <f>J30/1000000</f>
        <v>-1.913</v>
      </c>
      <c r="L30" s="330">
        <v>999947</v>
      </c>
      <c r="M30" s="331">
        <v>999936</v>
      </c>
      <c r="N30" s="331">
        <f>L30-M30</f>
        <v>11</v>
      </c>
      <c r="O30" s="331">
        <f>$F30*N30</f>
        <v>-5500</v>
      </c>
      <c r="P30" s="332">
        <f>O30/1000000</f>
        <v>-0.0055</v>
      </c>
      <c r="Q30" s="451"/>
    </row>
    <row r="31" spans="1:17" ht="14.25" customHeight="1">
      <c r="A31" s="266">
        <v>18</v>
      </c>
      <c r="B31" s="334" t="s">
        <v>17</v>
      </c>
      <c r="C31" s="324">
        <v>4865052</v>
      </c>
      <c r="D31" s="337" t="s">
        <v>12</v>
      </c>
      <c r="E31" s="316" t="s">
        <v>329</v>
      </c>
      <c r="F31" s="324">
        <v>-1000</v>
      </c>
      <c r="G31" s="330">
        <v>42626</v>
      </c>
      <c r="H31" s="331">
        <v>41768</v>
      </c>
      <c r="I31" s="331">
        <f>G31-H31</f>
        <v>858</v>
      </c>
      <c r="J31" s="331">
        <f>$F31*I31</f>
        <v>-858000</v>
      </c>
      <c r="K31" s="332">
        <f>J31/1000000</f>
        <v>-0.858</v>
      </c>
      <c r="L31" s="330">
        <v>111</v>
      </c>
      <c r="M31" s="331">
        <v>136</v>
      </c>
      <c r="N31" s="331">
        <f>L31-M31</f>
        <v>-25</v>
      </c>
      <c r="O31" s="331">
        <f>$F31*N31</f>
        <v>25000</v>
      </c>
      <c r="P31" s="332">
        <f>O31/1000000</f>
        <v>0.025</v>
      </c>
      <c r="Q31" s="451"/>
    </row>
    <row r="32" spans="1:17" ht="14.25" customHeight="1">
      <c r="A32" s="266"/>
      <c r="B32" s="335" t="s">
        <v>26</v>
      </c>
      <c r="C32" s="324"/>
      <c r="D32" s="338"/>
      <c r="E32" s="316"/>
      <c r="F32" s="324"/>
      <c r="G32" s="330"/>
      <c r="H32" s="331"/>
      <c r="I32" s="331"/>
      <c r="J32" s="331"/>
      <c r="K32" s="332"/>
      <c r="L32" s="330"/>
      <c r="M32" s="331"/>
      <c r="N32" s="331"/>
      <c r="O32" s="331"/>
      <c r="P32" s="332"/>
      <c r="Q32" s="451"/>
    </row>
    <row r="33" spans="1:17" ht="14.25" customHeight="1">
      <c r="A33" s="266">
        <v>19</v>
      </c>
      <c r="B33" s="334" t="s">
        <v>413</v>
      </c>
      <c r="C33" s="324">
        <v>4864836</v>
      </c>
      <c r="D33" s="337" t="s">
        <v>12</v>
      </c>
      <c r="E33" s="316" t="s">
        <v>329</v>
      </c>
      <c r="F33" s="324">
        <v>1000</v>
      </c>
      <c r="G33" s="330">
        <v>999938</v>
      </c>
      <c r="H33" s="331">
        <v>999938</v>
      </c>
      <c r="I33" s="331">
        <f>G33-H33</f>
        <v>0</v>
      </c>
      <c r="J33" s="331">
        <f>$F33*I33</f>
        <v>0</v>
      </c>
      <c r="K33" s="332">
        <f>J33/1000000</f>
        <v>0</v>
      </c>
      <c r="L33" s="330">
        <v>991979</v>
      </c>
      <c r="M33" s="331">
        <v>991942</v>
      </c>
      <c r="N33" s="331">
        <f>L33-M33</f>
        <v>37</v>
      </c>
      <c r="O33" s="331">
        <f>$F33*N33</f>
        <v>37000</v>
      </c>
      <c r="P33" s="332">
        <f>O33/1000000</f>
        <v>0.037</v>
      </c>
      <c r="Q33" s="479"/>
    </row>
    <row r="34" spans="1:17" ht="14.25" customHeight="1">
      <c r="A34" s="266">
        <v>20</v>
      </c>
      <c r="B34" s="334" t="s">
        <v>27</v>
      </c>
      <c r="C34" s="324">
        <v>4864887</v>
      </c>
      <c r="D34" s="337" t="s">
        <v>12</v>
      </c>
      <c r="E34" s="316" t="s">
        <v>329</v>
      </c>
      <c r="F34" s="324">
        <v>1000</v>
      </c>
      <c r="G34" s="330">
        <v>598</v>
      </c>
      <c r="H34" s="331">
        <v>598</v>
      </c>
      <c r="I34" s="331">
        <f aca="true" t="shared" si="6" ref="I34:I40">G34-H34</f>
        <v>0</v>
      </c>
      <c r="J34" s="331">
        <f aca="true" t="shared" si="7" ref="J34:J40">$F34*I34</f>
        <v>0</v>
      </c>
      <c r="K34" s="332">
        <f aca="true" t="shared" si="8" ref="K34:K40">J34/1000000</f>
        <v>0</v>
      </c>
      <c r="L34" s="330">
        <v>21938</v>
      </c>
      <c r="M34" s="331">
        <v>21962</v>
      </c>
      <c r="N34" s="331">
        <f aca="true" t="shared" si="9" ref="N34:N40">L34-M34</f>
        <v>-24</v>
      </c>
      <c r="O34" s="331">
        <f aca="true" t="shared" si="10" ref="O34:O40">$F34*N34</f>
        <v>-24000</v>
      </c>
      <c r="P34" s="332">
        <f aca="true" t="shared" si="11" ref="P34:P40">O34/1000000</f>
        <v>-0.024</v>
      </c>
      <c r="Q34" s="451"/>
    </row>
    <row r="35" spans="1:17" ht="14.25" customHeight="1">
      <c r="A35" s="266">
        <v>21</v>
      </c>
      <c r="B35" s="334" t="s">
        <v>28</v>
      </c>
      <c r="C35" s="324">
        <v>4864880</v>
      </c>
      <c r="D35" s="337" t="s">
        <v>12</v>
      </c>
      <c r="E35" s="316" t="s">
        <v>329</v>
      </c>
      <c r="F35" s="324">
        <v>500</v>
      </c>
      <c r="G35" s="330">
        <v>1354</v>
      </c>
      <c r="H35" s="331">
        <v>1354</v>
      </c>
      <c r="I35" s="331">
        <f>G35-H35</f>
        <v>0</v>
      </c>
      <c r="J35" s="331">
        <f>$F35*I35</f>
        <v>0</v>
      </c>
      <c r="K35" s="332">
        <f>J35/1000000</f>
        <v>0</v>
      </c>
      <c r="L35" s="330">
        <v>12080</v>
      </c>
      <c r="M35" s="331">
        <v>11946</v>
      </c>
      <c r="N35" s="331">
        <f>L35-M35</f>
        <v>134</v>
      </c>
      <c r="O35" s="331">
        <f>$F35*N35</f>
        <v>67000</v>
      </c>
      <c r="P35" s="332">
        <f>O35/1000000</f>
        <v>0.067</v>
      </c>
      <c r="Q35" s="451"/>
    </row>
    <row r="36" spans="1:17" ht="14.25" customHeight="1">
      <c r="A36" s="266">
        <v>22</v>
      </c>
      <c r="B36" s="334" t="s">
        <v>29</v>
      </c>
      <c r="C36" s="324">
        <v>5295128</v>
      </c>
      <c r="D36" s="337" t="s">
        <v>12</v>
      </c>
      <c r="E36" s="316" t="s">
        <v>329</v>
      </c>
      <c r="F36" s="324">
        <v>50</v>
      </c>
      <c r="G36" s="330">
        <v>881</v>
      </c>
      <c r="H36" s="331">
        <v>859</v>
      </c>
      <c r="I36" s="331">
        <f>G36-H36</f>
        <v>22</v>
      </c>
      <c r="J36" s="331">
        <f>$F36*I36</f>
        <v>1100</v>
      </c>
      <c r="K36" s="332">
        <f>J36/1000000</f>
        <v>0.0011</v>
      </c>
      <c r="L36" s="330">
        <v>32658</v>
      </c>
      <c r="M36" s="331">
        <v>31875</v>
      </c>
      <c r="N36" s="331">
        <f>L36-M36</f>
        <v>783</v>
      </c>
      <c r="O36" s="331">
        <f>$F36*N36</f>
        <v>39150</v>
      </c>
      <c r="P36" s="332">
        <f>O36/1000000</f>
        <v>0.03915</v>
      </c>
      <c r="Q36" s="451"/>
    </row>
    <row r="37" spans="1:17" ht="14.25" customHeight="1">
      <c r="A37" s="266"/>
      <c r="B37" s="334"/>
      <c r="C37" s="324"/>
      <c r="D37" s="337"/>
      <c r="E37" s="316"/>
      <c r="F37" s="324">
        <v>50</v>
      </c>
      <c r="G37" s="330"/>
      <c r="H37" s="331"/>
      <c r="I37" s="331"/>
      <c r="J37" s="331"/>
      <c r="K37" s="332"/>
      <c r="L37" s="330">
        <v>30882</v>
      </c>
      <c r="M37" s="331">
        <v>29014</v>
      </c>
      <c r="N37" s="331">
        <f>L37-M37</f>
        <v>1868</v>
      </c>
      <c r="O37" s="331">
        <f>$F37*N37</f>
        <v>93400</v>
      </c>
      <c r="P37" s="332">
        <f>O37/1000000</f>
        <v>0.0934</v>
      </c>
      <c r="Q37" s="451"/>
    </row>
    <row r="38" spans="1:17" ht="14.25" customHeight="1">
      <c r="A38" s="266">
        <v>23</v>
      </c>
      <c r="B38" s="334" t="s">
        <v>30</v>
      </c>
      <c r="C38" s="324">
        <v>4864888</v>
      </c>
      <c r="D38" s="337" t="s">
        <v>12</v>
      </c>
      <c r="E38" s="316" t="s">
        <v>329</v>
      </c>
      <c r="F38" s="324">
        <v>1000</v>
      </c>
      <c r="G38" s="330">
        <v>995363</v>
      </c>
      <c r="H38" s="331">
        <v>995365</v>
      </c>
      <c r="I38" s="331">
        <f t="shared" si="6"/>
        <v>-2</v>
      </c>
      <c r="J38" s="331">
        <f t="shared" si="7"/>
        <v>-2000</v>
      </c>
      <c r="K38" s="332">
        <f t="shared" si="8"/>
        <v>-0.002</v>
      </c>
      <c r="L38" s="330">
        <v>983886</v>
      </c>
      <c r="M38" s="331">
        <v>984234</v>
      </c>
      <c r="N38" s="331">
        <f t="shared" si="9"/>
        <v>-348</v>
      </c>
      <c r="O38" s="331">
        <f t="shared" si="10"/>
        <v>-348000</v>
      </c>
      <c r="P38" s="332">
        <f t="shared" si="11"/>
        <v>-0.348</v>
      </c>
      <c r="Q38" s="451"/>
    </row>
    <row r="39" spans="1:17" ht="14.25" customHeight="1">
      <c r="A39" s="266">
        <v>24</v>
      </c>
      <c r="B39" s="334" t="s">
        <v>355</v>
      </c>
      <c r="C39" s="324">
        <v>4864873</v>
      </c>
      <c r="D39" s="337" t="s">
        <v>12</v>
      </c>
      <c r="E39" s="316" t="s">
        <v>329</v>
      </c>
      <c r="F39" s="324">
        <v>1000</v>
      </c>
      <c r="G39" s="330">
        <v>999799</v>
      </c>
      <c r="H39" s="331">
        <v>999859</v>
      </c>
      <c r="I39" s="331">
        <f>G39-H39</f>
        <v>-60</v>
      </c>
      <c r="J39" s="331">
        <f>$F39*I39</f>
        <v>-60000</v>
      </c>
      <c r="K39" s="332">
        <f>J39/1000000</f>
        <v>-0.06</v>
      </c>
      <c r="L39" s="330">
        <v>390</v>
      </c>
      <c r="M39" s="331">
        <v>531</v>
      </c>
      <c r="N39" s="331">
        <f>L39-M39</f>
        <v>-141</v>
      </c>
      <c r="O39" s="331">
        <f>$F39*N39</f>
        <v>-141000</v>
      </c>
      <c r="P39" s="332">
        <f>O39/1000000</f>
        <v>-0.141</v>
      </c>
      <c r="Q39" s="460"/>
    </row>
    <row r="40" spans="1:16" ht="14.25" customHeight="1">
      <c r="A40" s="266">
        <v>25</v>
      </c>
      <c r="B40" s="334" t="s">
        <v>395</v>
      </c>
      <c r="C40" s="324">
        <v>5295124</v>
      </c>
      <c r="D40" s="337" t="s">
        <v>12</v>
      </c>
      <c r="E40" s="316" t="s">
        <v>329</v>
      </c>
      <c r="F40" s="324">
        <v>100</v>
      </c>
      <c r="G40" s="330">
        <v>58549</v>
      </c>
      <c r="H40" s="331">
        <v>58747</v>
      </c>
      <c r="I40" s="331">
        <f t="shared" si="6"/>
        <v>-198</v>
      </c>
      <c r="J40" s="331">
        <f t="shared" si="7"/>
        <v>-19800</v>
      </c>
      <c r="K40" s="332">
        <f t="shared" si="8"/>
        <v>-0.0198</v>
      </c>
      <c r="L40" s="330">
        <v>189917</v>
      </c>
      <c r="M40" s="331">
        <v>189885</v>
      </c>
      <c r="N40" s="331">
        <f t="shared" si="9"/>
        <v>32</v>
      </c>
      <c r="O40" s="331">
        <f t="shared" si="10"/>
        <v>3200</v>
      </c>
      <c r="P40" s="332">
        <f t="shared" si="11"/>
        <v>0.0032</v>
      </c>
    </row>
    <row r="41" spans="1:17" ht="14.25" customHeight="1">
      <c r="A41" s="266"/>
      <c r="B41" s="336" t="s">
        <v>31</v>
      </c>
      <c r="C41" s="324"/>
      <c r="D41" s="337"/>
      <c r="E41" s="316"/>
      <c r="F41" s="324"/>
      <c r="G41" s="330"/>
      <c r="H41" s="331"/>
      <c r="I41" s="331"/>
      <c r="J41" s="331"/>
      <c r="K41" s="332"/>
      <c r="L41" s="330"/>
      <c r="M41" s="331"/>
      <c r="N41" s="331"/>
      <c r="O41" s="331"/>
      <c r="P41" s="332"/>
      <c r="Q41" s="451"/>
    </row>
    <row r="42" spans="1:17" ht="14.25" customHeight="1">
      <c r="A42" s="266">
        <v>26</v>
      </c>
      <c r="B42" s="334" t="s">
        <v>352</v>
      </c>
      <c r="C42" s="324">
        <v>5128477</v>
      </c>
      <c r="D42" s="337" t="s">
        <v>12</v>
      </c>
      <c r="E42" s="316" t="s">
        <v>329</v>
      </c>
      <c r="F42" s="324">
        <v>1000</v>
      </c>
      <c r="G42" s="330">
        <v>968394</v>
      </c>
      <c r="H42" s="331">
        <v>969341</v>
      </c>
      <c r="I42" s="331">
        <f>G42-H42</f>
        <v>-947</v>
      </c>
      <c r="J42" s="331">
        <f>$F42*I42</f>
        <v>-947000</v>
      </c>
      <c r="K42" s="332">
        <f>J42/1000000</f>
        <v>-0.947</v>
      </c>
      <c r="L42" s="330">
        <v>999810</v>
      </c>
      <c r="M42" s="331">
        <v>999814</v>
      </c>
      <c r="N42" s="331">
        <f>L42-M42</f>
        <v>-4</v>
      </c>
      <c r="O42" s="331">
        <f>$F42*N42</f>
        <v>-4000</v>
      </c>
      <c r="P42" s="332">
        <f>O42/1000000</f>
        <v>-0.004</v>
      </c>
      <c r="Q42" s="460"/>
    </row>
    <row r="43" spans="1:17" ht="14.25" customHeight="1">
      <c r="A43" s="266">
        <v>27</v>
      </c>
      <c r="B43" s="334" t="s">
        <v>353</v>
      </c>
      <c r="C43" s="324">
        <v>4902482</v>
      </c>
      <c r="D43" s="337" t="s">
        <v>12</v>
      </c>
      <c r="E43" s="316" t="s">
        <v>329</v>
      </c>
      <c r="F43" s="324">
        <v>500</v>
      </c>
      <c r="G43" s="330">
        <v>984038</v>
      </c>
      <c r="H43" s="331">
        <v>990302</v>
      </c>
      <c r="I43" s="331">
        <f>G43-H43</f>
        <v>-6264</v>
      </c>
      <c r="J43" s="331">
        <f>$F43*I43</f>
        <v>-3132000</v>
      </c>
      <c r="K43" s="332">
        <f>J43/1000000</f>
        <v>-3.132</v>
      </c>
      <c r="L43" s="330">
        <v>999999</v>
      </c>
      <c r="M43" s="331">
        <v>999999</v>
      </c>
      <c r="N43" s="331">
        <f>L43-M43</f>
        <v>0</v>
      </c>
      <c r="O43" s="331">
        <f>$F43*N43</f>
        <v>0</v>
      </c>
      <c r="P43" s="332">
        <f>O43/1000000</f>
        <v>0</v>
      </c>
      <c r="Q43" s="460"/>
    </row>
    <row r="44" spans="1:17" ht="14.25" customHeight="1">
      <c r="A44" s="266">
        <v>28</v>
      </c>
      <c r="B44" s="334" t="s">
        <v>32</v>
      </c>
      <c r="C44" s="324">
        <v>4864791</v>
      </c>
      <c r="D44" s="337" t="s">
        <v>12</v>
      </c>
      <c r="E44" s="316" t="s">
        <v>329</v>
      </c>
      <c r="F44" s="324">
        <v>266.67</v>
      </c>
      <c r="G44" s="330">
        <v>998456</v>
      </c>
      <c r="H44" s="267">
        <v>999155</v>
      </c>
      <c r="I44" s="267">
        <f>G44-H44</f>
        <v>-699</v>
      </c>
      <c r="J44" s="267">
        <f>$F44*I44</f>
        <v>-186402.33000000002</v>
      </c>
      <c r="K44" s="775">
        <f>J44/1000000</f>
        <v>-0.18640233</v>
      </c>
      <c r="L44" s="330">
        <v>999846</v>
      </c>
      <c r="M44" s="267">
        <v>999846</v>
      </c>
      <c r="N44" s="267">
        <f>L44-M44</f>
        <v>0</v>
      </c>
      <c r="O44" s="267">
        <f>$F44*N44</f>
        <v>0</v>
      </c>
      <c r="P44" s="775">
        <f>O44/1000000</f>
        <v>0</v>
      </c>
      <c r="Q44" s="479"/>
    </row>
    <row r="45" spans="1:17" ht="14.25" customHeight="1">
      <c r="A45" s="266">
        <v>29</v>
      </c>
      <c r="B45" s="334" t="s">
        <v>33</v>
      </c>
      <c r="C45" s="324">
        <v>4864867</v>
      </c>
      <c r="D45" s="337" t="s">
        <v>12</v>
      </c>
      <c r="E45" s="316" t="s">
        <v>329</v>
      </c>
      <c r="F45" s="324">
        <v>500</v>
      </c>
      <c r="G45" s="330">
        <v>1407</v>
      </c>
      <c r="H45" s="331">
        <v>1248</v>
      </c>
      <c r="I45" s="331">
        <f>G45-H45</f>
        <v>159</v>
      </c>
      <c r="J45" s="331">
        <f>$F45*I45</f>
        <v>79500</v>
      </c>
      <c r="K45" s="332">
        <f>J45/1000000</f>
        <v>0.0795</v>
      </c>
      <c r="L45" s="330">
        <v>999915</v>
      </c>
      <c r="M45" s="331">
        <v>999914</v>
      </c>
      <c r="N45" s="331">
        <f>L45-M45</f>
        <v>1</v>
      </c>
      <c r="O45" s="331">
        <f>$F45*N45</f>
        <v>500</v>
      </c>
      <c r="P45" s="332">
        <f>O45/1000000</f>
        <v>0.0005</v>
      </c>
      <c r="Q45" s="451"/>
    </row>
    <row r="46" spans="1:17" ht="14.25" customHeight="1">
      <c r="A46" s="266"/>
      <c r="B46" s="335" t="s">
        <v>34</v>
      </c>
      <c r="C46" s="324"/>
      <c r="D46" s="338"/>
      <c r="E46" s="316"/>
      <c r="F46" s="324"/>
      <c r="G46" s="330"/>
      <c r="H46" s="331"/>
      <c r="I46" s="331"/>
      <c r="J46" s="331"/>
      <c r="K46" s="332"/>
      <c r="L46" s="330"/>
      <c r="M46" s="331"/>
      <c r="N46" s="331"/>
      <c r="O46" s="331"/>
      <c r="P46" s="332"/>
      <c r="Q46" s="451"/>
    </row>
    <row r="47" spans="1:17" ht="14.25" customHeight="1">
      <c r="A47" s="266">
        <v>30</v>
      </c>
      <c r="B47" s="334" t="s">
        <v>35</v>
      </c>
      <c r="C47" s="324">
        <v>4865041</v>
      </c>
      <c r="D47" s="337" t="s">
        <v>12</v>
      </c>
      <c r="E47" s="316" t="s">
        <v>329</v>
      </c>
      <c r="F47" s="324">
        <v>-1000</v>
      </c>
      <c r="G47" s="330">
        <v>30847</v>
      </c>
      <c r="H47" s="267">
        <v>28479</v>
      </c>
      <c r="I47" s="331">
        <f>G47-H47</f>
        <v>2368</v>
      </c>
      <c r="J47" s="331">
        <f>$F47*I47</f>
        <v>-2368000</v>
      </c>
      <c r="K47" s="332">
        <f>J47/1000000</f>
        <v>-2.368</v>
      </c>
      <c r="L47" s="330">
        <v>996474</v>
      </c>
      <c r="M47" s="267">
        <v>996470</v>
      </c>
      <c r="N47" s="331">
        <f>L47-M47</f>
        <v>4</v>
      </c>
      <c r="O47" s="331">
        <f>$F47*N47</f>
        <v>-4000</v>
      </c>
      <c r="P47" s="332">
        <f>O47/1000000</f>
        <v>-0.004</v>
      </c>
      <c r="Q47" s="451"/>
    </row>
    <row r="48" spans="1:17" ht="14.25" customHeight="1">
      <c r="A48" s="266">
        <v>31</v>
      </c>
      <c r="B48" s="334" t="s">
        <v>16</v>
      </c>
      <c r="C48" s="324">
        <v>5295182</v>
      </c>
      <c r="D48" s="337" t="s">
        <v>12</v>
      </c>
      <c r="E48" s="316" t="s">
        <v>329</v>
      </c>
      <c r="F48" s="324">
        <v>-500</v>
      </c>
      <c r="G48" s="330">
        <v>139146</v>
      </c>
      <c r="H48" s="267">
        <v>132599</v>
      </c>
      <c r="I48" s="331">
        <f>G48-H48</f>
        <v>6547</v>
      </c>
      <c r="J48" s="331">
        <f>$F48*I48</f>
        <v>-3273500</v>
      </c>
      <c r="K48" s="332">
        <f>J48/1000000</f>
        <v>-3.2735</v>
      </c>
      <c r="L48" s="330">
        <v>14690</v>
      </c>
      <c r="M48" s="267">
        <v>14662</v>
      </c>
      <c r="N48" s="331">
        <f>L48-M48</f>
        <v>28</v>
      </c>
      <c r="O48" s="331">
        <f>$F48*N48</f>
        <v>-14000</v>
      </c>
      <c r="P48" s="332">
        <f>O48/1000000</f>
        <v>-0.014</v>
      </c>
      <c r="Q48" s="448"/>
    </row>
    <row r="49" spans="1:17" ht="14.25" customHeight="1">
      <c r="A49" s="266">
        <v>32</v>
      </c>
      <c r="B49" s="334" t="s">
        <v>17</v>
      </c>
      <c r="C49" s="324">
        <v>4864788</v>
      </c>
      <c r="D49" s="337" t="s">
        <v>12</v>
      </c>
      <c r="E49" s="316" t="s">
        <v>329</v>
      </c>
      <c r="F49" s="324">
        <v>-2000</v>
      </c>
      <c r="G49" s="330">
        <v>999566</v>
      </c>
      <c r="H49" s="267">
        <v>999281</v>
      </c>
      <c r="I49" s="331">
        <f>G49-H49</f>
        <v>285</v>
      </c>
      <c r="J49" s="331">
        <f>$F49*I49</f>
        <v>-570000</v>
      </c>
      <c r="K49" s="332">
        <f>J49/1000000</f>
        <v>-0.57</v>
      </c>
      <c r="L49" s="330">
        <v>999976</v>
      </c>
      <c r="M49" s="267">
        <v>999999</v>
      </c>
      <c r="N49" s="331">
        <f>L49-M49</f>
        <v>-23</v>
      </c>
      <c r="O49" s="331">
        <f>$F49*N49</f>
        <v>46000</v>
      </c>
      <c r="P49" s="332">
        <f>O49/1000000</f>
        <v>0.046</v>
      </c>
      <c r="Q49" s="448"/>
    </row>
    <row r="50" spans="1:17" ht="14.25" customHeight="1">
      <c r="A50" s="266"/>
      <c r="B50" s="335" t="s">
        <v>36</v>
      </c>
      <c r="C50" s="324"/>
      <c r="D50" s="338"/>
      <c r="E50" s="316"/>
      <c r="F50" s="324"/>
      <c r="G50" s="330"/>
      <c r="H50" s="331"/>
      <c r="I50" s="331"/>
      <c r="J50" s="331"/>
      <c r="K50" s="332"/>
      <c r="L50" s="330"/>
      <c r="M50" s="267"/>
      <c r="N50" s="331"/>
      <c r="O50" s="331"/>
      <c r="P50" s="332"/>
      <c r="Q50" s="451"/>
    </row>
    <row r="51" spans="1:17" ht="14.25" customHeight="1">
      <c r="A51" s="266">
        <v>33</v>
      </c>
      <c r="B51" s="334" t="s">
        <v>37</v>
      </c>
      <c r="C51" s="324">
        <v>4864911</v>
      </c>
      <c r="D51" s="337" t="s">
        <v>12</v>
      </c>
      <c r="E51" s="316" t="s">
        <v>329</v>
      </c>
      <c r="F51" s="324">
        <v>-1000</v>
      </c>
      <c r="G51" s="330">
        <v>21995</v>
      </c>
      <c r="H51" s="331">
        <v>19202</v>
      </c>
      <c r="I51" s="331">
        <f>G51-H51</f>
        <v>2793</v>
      </c>
      <c r="J51" s="331">
        <f>$F51*I51</f>
        <v>-2793000</v>
      </c>
      <c r="K51" s="332">
        <f>J51/1000000</f>
        <v>-2.793</v>
      </c>
      <c r="L51" s="330">
        <v>999958</v>
      </c>
      <c r="M51" s="331">
        <v>999961</v>
      </c>
      <c r="N51" s="331">
        <f>L51-M51</f>
        <v>-3</v>
      </c>
      <c r="O51" s="331">
        <f>$F51*N51</f>
        <v>3000</v>
      </c>
      <c r="P51" s="332">
        <f>O51/1000000</f>
        <v>0.003</v>
      </c>
      <c r="Q51" s="451"/>
    </row>
    <row r="52" spans="1:17" ht="14.25" customHeight="1">
      <c r="A52" s="266"/>
      <c r="B52" s="335" t="s">
        <v>363</v>
      </c>
      <c r="C52" s="324"/>
      <c r="D52" s="337"/>
      <c r="E52" s="316"/>
      <c r="F52" s="324"/>
      <c r="G52" s="330"/>
      <c r="H52" s="331"/>
      <c r="I52" s="331"/>
      <c r="J52" s="331"/>
      <c r="K52" s="332"/>
      <c r="L52" s="330"/>
      <c r="M52" s="331"/>
      <c r="N52" s="331"/>
      <c r="O52" s="331"/>
      <c r="P52" s="332"/>
      <c r="Q52" s="451"/>
    </row>
    <row r="53" spans="1:17" ht="14.25" customHeight="1">
      <c r="A53" s="266">
        <v>34</v>
      </c>
      <c r="B53" s="334" t="s">
        <v>412</v>
      </c>
      <c r="C53" s="324">
        <v>4864973</v>
      </c>
      <c r="D53" s="337" t="s">
        <v>12</v>
      </c>
      <c r="E53" s="316" t="s">
        <v>329</v>
      </c>
      <c r="F53" s="324">
        <v>-2000</v>
      </c>
      <c r="G53" s="330">
        <v>63593</v>
      </c>
      <c r="H53" s="267">
        <v>60698</v>
      </c>
      <c r="I53" s="331">
        <f>G53-H53</f>
        <v>2895</v>
      </c>
      <c r="J53" s="331">
        <f>$F53*I53</f>
        <v>-5790000</v>
      </c>
      <c r="K53" s="332">
        <f>J53/1000000</f>
        <v>-5.79</v>
      </c>
      <c r="L53" s="330">
        <v>280</v>
      </c>
      <c r="M53" s="267">
        <v>287</v>
      </c>
      <c r="N53" s="331">
        <f>L53-M53</f>
        <v>-7</v>
      </c>
      <c r="O53" s="331">
        <f>$F53*N53</f>
        <v>14000</v>
      </c>
      <c r="P53" s="332">
        <f>O53/1000000</f>
        <v>0.014</v>
      </c>
      <c r="Q53" s="451"/>
    </row>
    <row r="54" spans="1:17" ht="14.25" customHeight="1">
      <c r="A54" s="266">
        <v>35</v>
      </c>
      <c r="B54" s="334" t="s">
        <v>370</v>
      </c>
      <c r="C54" s="324">
        <v>4864992</v>
      </c>
      <c r="D54" s="337" t="s">
        <v>12</v>
      </c>
      <c r="E54" s="316" t="s">
        <v>329</v>
      </c>
      <c r="F54" s="324">
        <v>-1000</v>
      </c>
      <c r="G54" s="330">
        <v>72007</v>
      </c>
      <c r="H54" s="267">
        <v>69346</v>
      </c>
      <c r="I54" s="331">
        <f>G54-H54</f>
        <v>2661</v>
      </c>
      <c r="J54" s="331">
        <f>$F54*I54</f>
        <v>-2661000</v>
      </c>
      <c r="K54" s="332">
        <f>J54/1000000</f>
        <v>-2.661</v>
      </c>
      <c r="L54" s="330">
        <v>998486</v>
      </c>
      <c r="M54" s="267">
        <v>998491</v>
      </c>
      <c r="N54" s="331">
        <f>L54-M54</f>
        <v>-5</v>
      </c>
      <c r="O54" s="331">
        <f>$F54*N54</f>
        <v>5000</v>
      </c>
      <c r="P54" s="332">
        <f>O54/1000000</f>
        <v>0.005</v>
      </c>
      <c r="Q54" s="754"/>
    </row>
    <row r="55" spans="1:17" ht="14.25" customHeight="1">
      <c r="A55" s="266">
        <v>36</v>
      </c>
      <c r="B55" s="334" t="s">
        <v>364</v>
      </c>
      <c r="C55" s="324">
        <v>4864981</v>
      </c>
      <c r="D55" s="337" t="s">
        <v>12</v>
      </c>
      <c r="E55" s="316" t="s">
        <v>329</v>
      </c>
      <c r="F55" s="324">
        <v>-1000</v>
      </c>
      <c r="G55" s="330">
        <v>136434</v>
      </c>
      <c r="H55" s="267">
        <v>131553</v>
      </c>
      <c r="I55" s="331">
        <f>G55-H55</f>
        <v>4881</v>
      </c>
      <c r="J55" s="331">
        <f>$F55*I55</f>
        <v>-4881000</v>
      </c>
      <c r="K55" s="332">
        <f>J55/1000000</f>
        <v>-4.881</v>
      </c>
      <c r="L55" s="330">
        <v>2795</v>
      </c>
      <c r="M55" s="267">
        <v>2788</v>
      </c>
      <c r="N55" s="331">
        <f>L55-M55</f>
        <v>7</v>
      </c>
      <c r="O55" s="331">
        <f>$F55*N55</f>
        <v>-7000</v>
      </c>
      <c r="P55" s="332">
        <f>O55/1000000</f>
        <v>-0.007</v>
      </c>
      <c r="Q55" s="754"/>
    </row>
    <row r="56" spans="1:17" ht="14.25" customHeight="1">
      <c r="A56" s="266"/>
      <c r="B56" s="334"/>
      <c r="C56" s="324"/>
      <c r="D56" s="337"/>
      <c r="E56" s="316"/>
      <c r="F56" s="324"/>
      <c r="G56" s="330"/>
      <c r="H56" s="267"/>
      <c r="I56" s="331"/>
      <c r="J56" s="331"/>
      <c r="K56" s="332"/>
      <c r="L56" s="330"/>
      <c r="M56" s="267"/>
      <c r="N56" s="331"/>
      <c r="O56" s="331"/>
      <c r="P56" s="332"/>
      <c r="Q56" s="754"/>
    </row>
    <row r="57" spans="1:17" ht="14.25" customHeight="1">
      <c r="A57" s="266"/>
      <c r="B57" s="336" t="s">
        <v>384</v>
      </c>
      <c r="C57" s="324"/>
      <c r="D57" s="337"/>
      <c r="E57" s="316"/>
      <c r="F57" s="324"/>
      <c r="G57" s="330"/>
      <c r="H57" s="331"/>
      <c r="I57" s="331"/>
      <c r="J57" s="331"/>
      <c r="K57" s="332"/>
      <c r="L57" s="330"/>
      <c r="M57" s="331"/>
      <c r="N57" s="331"/>
      <c r="O57" s="331"/>
      <c r="P57" s="332"/>
      <c r="Q57" s="452"/>
    </row>
    <row r="58" spans="1:17" ht="14.25" customHeight="1">
      <c r="A58" s="266">
        <v>37</v>
      </c>
      <c r="B58" s="334" t="s">
        <v>15</v>
      </c>
      <c r="C58" s="324">
        <v>4902505</v>
      </c>
      <c r="D58" s="337" t="s">
        <v>12</v>
      </c>
      <c r="E58" s="316" t="s">
        <v>329</v>
      </c>
      <c r="F58" s="324">
        <v>-2000</v>
      </c>
      <c r="G58" s="330">
        <v>2084</v>
      </c>
      <c r="H58" s="331">
        <v>449</v>
      </c>
      <c r="I58" s="331">
        <f>G58-H58</f>
        <v>1635</v>
      </c>
      <c r="J58" s="331">
        <f>$F58*I58</f>
        <v>-3270000</v>
      </c>
      <c r="K58" s="332">
        <f>J58/1000000</f>
        <v>-3.27</v>
      </c>
      <c r="L58" s="330">
        <v>1</v>
      </c>
      <c r="M58" s="331">
        <v>0</v>
      </c>
      <c r="N58" s="331">
        <f>L58-M58</f>
        <v>1</v>
      </c>
      <c r="O58" s="331">
        <f>$F58*N58</f>
        <v>-2000</v>
      </c>
      <c r="P58" s="332">
        <f>O58/1000000</f>
        <v>-0.002</v>
      </c>
      <c r="Q58" s="479"/>
    </row>
    <row r="59" spans="1:17" ht="14.25" customHeight="1">
      <c r="A59" s="266">
        <v>38</v>
      </c>
      <c r="B59" s="334" t="s">
        <v>16</v>
      </c>
      <c r="C59" s="324">
        <v>5128468</v>
      </c>
      <c r="D59" s="337" t="s">
        <v>12</v>
      </c>
      <c r="E59" s="316" t="s">
        <v>329</v>
      </c>
      <c r="F59" s="324">
        <v>-1000</v>
      </c>
      <c r="G59" s="330">
        <v>40095</v>
      </c>
      <c r="H59" s="331">
        <v>36670</v>
      </c>
      <c r="I59" s="331">
        <f>G59-H59</f>
        <v>3425</v>
      </c>
      <c r="J59" s="331">
        <f>$F59*I59</f>
        <v>-3425000</v>
      </c>
      <c r="K59" s="332">
        <f>J59/1000000</f>
        <v>-3.425</v>
      </c>
      <c r="L59" s="330">
        <v>1179</v>
      </c>
      <c r="M59" s="331">
        <v>1177</v>
      </c>
      <c r="N59" s="331">
        <f>L59-M59</f>
        <v>2</v>
      </c>
      <c r="O59" s="331">
        <f>$F59*N59</f>
        <v>-2000</v>
      </c>
      <c r="P59" s="332">
        <f>O59/1000000</f>
        <v>-0.002</v>
      </c>
      <c r="Q59" s="456"/>
    </row>
    <row r="60" spans="1:17" ht="14.25" customHeight="1">
      <c r="A60" s="266"/>
      <c r="B60" s="336" t="s">
        <v>388</v>
      </c>
      <c r="C60" s="324"/>
      <c r="D60" s="337"/>
      <c r="E60" s="316"/>
      <c r="F60" s="324"/>
      <c r="G60" s="330"/>
      <c r="H60" s="331"/>
      <c r="I60" s="331"/>
      <c r="J60" s="331"/>
      <c r="K60" s="332"/>
      <c r="L60" s="330"/>
      <c r="M60" s="331"/>
      <c r="N60" s="331"/>
      <c r="O60" s="331"/>
      <c r="P60" s="332"/>
      <c r="Q60" s="456"/>
    </row>
    <row r="61" spans="1:17" ht="14.25" customHeight="1">
      <c r="A61" s="266">
        <v>39</v>
      </c>
      <c r="B61" s="334" t="s">
        <v>15</v>
      </c>
      <c r="C61" s="324">
        <v>4864903</v>
      </c>
      <c r="D61" s="337" t="s">
        <v>12</v>
      </c>
      <c r="E61" s="316" t="s">
        <v>329</v>
      </c>
      <c r="F61" s="324">
        <v>-1000</v>
      </c>
      <c r="G61" s="330">
        <v>997226</v>
      </c>
      <c r="H61" s="331">
        <v>997084</v>
      </c>
      <c r="I61" s="331">
        <f>G61-H61</f>
        <v>142</v>
      </c>
      <c r="J61" s="331">
        <f>$F61*I61</f>
        <v>-142000</v>
      </c>
      <c r="K61" s="332">
        <f>J61/1000000</f>
        <v>-0.142</v>
      </c>
      <c r="L61" s="330">
        <v>998536</v>
      </c>
      <c r="M61" s="331">
        <v>998540</v>
      </c>
      <c r="N61" s="331">
        <f>L61-M61</f>
        <v>-4</v>
      </c>
      <c r="O61" s="331">
        <f>$F61*N61</f>
        <v>4000</v>
      </c>
      <c r="P61" s="332">
        <f>O61/1000000</f>
        <v>0.004</v>
      </c>
      <c r="Q61" s="448"/>
    </row>
    <row r="62" spans="1:17" ht="14.25" customHeight="1">
      <c r="A62" s="266">
        <v>40</v>
      </c>
      <c r="B62" s="334" t="s">
        <v>16</v>
      </c>
      <c r="C62" s="324">
        <v>4864946</v>
      </c>
      <c r="D62" s="337" t="s">
        <v>12</v>
      </c>
      <c r="E62" s="316" t="s">
        <v>329</v>
      </c>
      <c r="F62" s="324">
        <v>-1000</v>
      </c>
      <c r="G62" s="330">
        <v>35814</v>
      </c>
      <c r="H62" s="331">
        <v>33133</v>
      </c>
      <c r="I62" s="331">
        <f>G62-H62</f>
        <v>2681</v>
      </c>
      <c r="J62" s="331">
        <f>$F62*I62</f>
        <v>-2681000</v>
      </c>
      <c r="K62" s="332">
        <f>J62/1000000</f>
        <v>-2.681</v>
      </c>
      <c r="L62" s="330">
        <v>1639</v>
      </c>
      <c r="M62" s="331">
        <v>1622</v>
      </c>
      <c r="N62" s="331">
        <f>L62-M62</f>
        <v>17</v>
      </c>
      <c r="O62" s="331">
        <f>$F62*N62</f>
        <v>-17000</v>
      </c>
      <c r="P62" s="332">
        <f>O62/1000000</f>
        <v>-0.017</v>
      </c>
      <c r="Q62" s="448"/>
    </row>
    <row r="63" spans="1:17" ht="14.25" customHeight="1">
      <c r="A63" s="266"/>
      <c r="B63" s="336" t="s">
        <v>362</v>
      </c>
      <c r="C63" s="324"/>
      <c r="D63" s="337"/>
      <c r="E63" s="316"/>
      <c r="F63" s="324"/>
      <c r="G63" s="330"/>
      <c r="H63" s="331"/>
      <c r="I63" s="331"/>
      <c r="J63" s="331"/>
      <c r="K63" s="332"/>
      <c r="L63" s="330"/>
      <c r="M63" s="331"/>
      <c r="N63" s="331"/>
      <c r="O63" s="331"/>
      <c r="P63" s="332"/>
      <c r="Q63" s="451"/>
    </row>
    <row r="64" spans="1:17" ht="14.25" customHeight="1">
      <c r="A64" s="266"/>
      <c r="B64" s="336" t="s">
        <v>42</v>
      </c>
      <c r="C64" s="324"/>
      <c r="D64" s="337"/>
      <c r="E64" s="316"/>
      <c r="F64" s="324"/>
      <c r="G64" s="330"/>
      <c r="H64" s="331"/>
      <c r="I64" s="331"/>
      <c r="J64" s="331"/>
      <c r="K64" s="332"/>
      <c r="L64" s="330"/>
      <c r="M64" s="331"/>
      <c r="N64" s="331"/>
      <c r="O64" s="331"/>
      <c r="P64" s="332"/>
      <c r="Q64" s="451"/>
    </row>
    <row r="65" spans="1:17" ht="15.75" customHeight="1" thickBot="1">
      <c r="A65" s="485">
        <v>41</v>
      </c>
      <c r="B65" s="334" t="s">
        <v>43</v>
      </c>
      <c r="C65" s="485">
        <v>4864843</v>
      </c>
      <c r="D65" s="485" t="s">
        <v>12</v>
      </c>
      <c r="E65" s="485" t="s">
        <v>329</v>
      </c>
      <c r="F65" s="729">
        <v>1000</v>
      </c>
      <c r="G65" s="449">
        <v>210</v>
      </c>
      <c r="H65" s="729">
        <v>534</v>
      </c>
      <c r="I65" s="729">
        <f>G65-H65</f>
        <v>-324</v>
      </c>
      <c r="J65" s="729">
        <f>$F65*I65</f>
        <v>-324000</v>
      </c>
      <c r="K65" s="729">
        <f>J65/1000000</f>
        <v>-0.324</v>
      </c>
      <c r="L65" s="449">
        <v>28072</v>
      </c>
      <c r="M65" s="729">
        <v>28109</v>
      </c>
      <c r="N65" s="729">
        <f>L65-M65</f>
        <v>-37</v>
      </c>
      <c r="O65" s="729">
        <f>$F65*N65</f>
        <v>-37000</v>
      </c>
      <c r="P65" s="729">
        <f>O65/1000000</f>
        <v>-0.037</v>
      </c>
      <c r="Q65" s="545"/>
    </row>
    <row r="66" spans="1:17" ht="21.75" customHeight="1" thickBot="1" thickTop="1">
      <c r="A66" s="267"/>
      <c r="B66" s="469" t="s">
        <v>294</v>
      </c>
      <c r="C66" s="38"/>
      <c r="D66" s="338"/>
      <c r="E66" s="316"/>
      <c r="F66" s="38"/>
      <c r="G66" s="331"/>
      <c r="H66" s="331"/>
      <c r="I66" s="331"/>
      <c r="J66" s="331"/>
      <c r="K66" s="331"/>
      <c r="L66" s="331"/>
      <c r="M66" s="331"/>
      <c r="N66" s="331"/>
      <c r="O66" s="331"/>
      <c r="P66" s="331"/>
      <c r="Q66" s="530" t="str">
        <f>Q1</f>
        <v>DECEMBER-2019</v>
      </c>
    </row>
    <row r="67" spans="1:17" ht="15.75" customHeight="1" thickTop="1">
      <c r="A67" s="265"/>
      <c r="B67" s="333" t="s">
        <v>44</v>
      </c>
      <c r="C67" s="314"/>
      <c r="D67" s="339"/>
      <c r="E67" s="339"/>
      <c r="F67" s="314"/>
      <c r="G67" s="531"/>
      <c r="H67" s="532"/>
      <c r="I67" s="532"/>
      <c r="J67" s="532"/>
      <c r="K67" s="533"/>
      <c r="L67" s="531"/>
      <c r="M67" s="532"/>
      <c r="N67" s="532"/>
      <c r="O67" s="532"/>
      <c r="P67" s="533"/>
      <c r="Q67" s="534"/>
    </row>
    <row r="68" spans="1:17" ht="15.75" customHeight="1">
      <c r="A68" s="266">
        <v>43</v>
      </c>
      <c r="B68" s="486" t="s">
        <v>79</v>
      </c>
      <c r="C68" s="324">
        <v>4865169</v>
      </c>
      <c r="D68" s="338" t="s">
        <v>12</v>
      </c>
      <c r="E68" s="316" t="s">
        <v>329</v>
      </c>
      <c r="F68" s="324">
        <v>1000</v>
      </c>
      <c r="G68" s="330">
        <v>1069</v>
      </c>
      <c r="H68" s="331">
        <v>1088</v>
      </c>
      <c r="I68" s="331">
        <f>G68-H68</f>
        <v>-19</v>
      </c>
      <c r="J68" s="331">
        <f>$F68*I68</f>
        <v>-19000</v>
      </c>
      <c r="K68" s="332">
        <f>J68/1000000</f>
        <v>-0.019</v>
      </c>
      <c r="L68" s="330">
        <v>61256</v>
      </c>
      <c r="M68" s="331">
        <v>61257</v>
      </c>
      <c r="N68" s="331">
        <f>L68-M68</f>
        <v>-1</v>
      </c>
      <c r="O68" s="331">
        <f>$F68*N68</f>
        <v>-1000</v>
      </c>
      <c r="P68" s="332">
        <f>O68/1000000</f>
        <v>-0.001</v>
      </c>
      <c r="Q68" s="451"/>
    </row>
    <row r="69" spans="1:17" ht="15.75" customHeight="1">
      <c r="A69" s="266"/>
      <c r="B69" s="293" t="s">
        <v>49</v>
      </c>
      <c r="C69" s="325"/>
      <c r="D69" s="340"/>
      <c r="E69" s="340"/>
      <c r="F69" s="325"/>
      <c r="G69" s="330"/>
      <c r="H69" s="331"/>
      <c r="I69" s="331"/>
      <c r="J69" s="331"/>
      <c r="K69" s="332"/>
      <c r="L69" s="330"/>
      <c r="M69" s="331"/>
      <c r="N69" s="331"/>
      <c r="O69" s="331"/>
      <c r="P69" s="332"/>
      <c r="Q69" s="451"/>
    </row>
    <row r="70" spans="1:17" ht="15.75" customHeight="1">
      <c r="A70" s="266">
        <v>44</v>
      </c>
      <c r="B70" s="470" t="s">
        <v>50</v>
      </c>
      <c r="C70" s="325">
        <v>4902572</v>
      </c>
      <c r="D70" s="471" t="s">
        <v>12</v>
      </c>
      <c r="E70" s="316" t="s">
        <v>329</v>
      </c>
      <c r="F70" s="325">
        <v>100</v>
      </c>
      <c r="G70" s="330">
        <v>0</v>
      </c>
      <c r="H70" s="331">
        <v>0</v>
      </c>
      <c r="I70" s="331">
        <f>G70-H70</f>
        <v>0</v>
      </c>
      <c r="J70" s="331">
        <f>$F70*I70</f>
        <v>0</v>
      </c>
      <c r="K70" s="332">
        <f>J70/1000000</f>
        <v>0</v>
      </c>
      <c r="L70" s="330">
        <v>0</v>
      </c>
      <c r="M70" s="331">
        <v>0</v>
      </c>
      <c r="N70" s="331">
        <f>L70-M70</f>
        <v>0</v>
      </c>
      <c r="O70" s="331">
        <f>$F70*N70</f>
        <v>0</v>
      </c>
      <c r="P70" s="332">
        <f>O70/1000000</f>
        <v>0</v>
      </c>
      <c r="Q70" s="781"/>
    </row>
    <row r="71" spans="1:17" ht="15.75" customHeight="1">
      <c r="A71" s="266">
        <v>45</v>
      </c>
      <c r="B71" s="470" t="s">
        <v>51</v>
      </c>
      <c r="C71" s="325">
        <v>4902541</v>
      </c>
      <c r="D71" s="471" t="s">
        <v>12</v>
      </c>
      <c r="E71" s="316" t="s">
        <v>329</v>
      </c>
      <c r="F71" s="325">
        <v>100</v>
      </c>
      <c r="G71" s="330">
        <v>999502</v>
      </c>
      <c r="H71" s="331">
        <v>999551</v>
      </c>
      <c r="I71" s="331">
        <f>G71-H71</f>
        <v>-49</v>
      </c>
      <c r="J71" s="331">
        <f>$F71*I71</f>
        <v>-4900</v>
      </c>
      <c r="K71" s="332">
        <f>J71/1000000</f>
        <v>-0.0049</v>
      </c>
      <c r="L71" s="330">
        <v>999618</v>
      </c>
      <c r="M71" s="331">
        <v>999839</v>
      </c>
      <c r="N71" s="331">
        <f>L71-M71</f>
        <v>-221</v>
      </c>
      <c r="O71" s="331">
        <f>$F71*N71</f>
        <v>-22100</v>
      </c>
      <c r="P71" s="332">
        <f>O71/1000000</f>
        <v>-0.0221</v>
      </c>
      <c r="Q71" s="451"/>
    </row>
    <row r="72" spans="1:17" ht="15.75" customHeight="1">
      <c r="A72" s="266">
        <v>46</v>
      </c>
      <c r="B72" s="470" t="s">
        <v>52</v>
      </c>
      <c r="C72" s="325">
        <v>4902539</v>
      </c>
      <c r="D72" s="471" t="s">
        <v>12</v>
      </c>
      <c r="E72" s="316" t="s">
        <v>329</v>
      </c>
      <c r="F72" s="325">
        <v>100</v>
      </c>
      <c r="G72" s="330">
        <v>2765</v>
      </c>
      <c r="H72" s="331">
        <v>2740</v>
      </c>
      <c r="I72" s="331">
        <f>G72-H72</f>
        <v>25</v>
      </c>
      <c r="J72" s="331">
        <f>$F72*I72</f>
        <v>2500</v>
      </c>
      <c r="K72" s="332">
        <f>J72/1000000</f>
        <v>0.0025</v>
      </c>
      <c r="L72" s="330">
        <v>28742</v>
      </c>
      <c r="M72" s="331">
        <v>28652</v>
      </c>
      <c r="N72" s="331">
        <f>L72-M72</f>
        <v>90</v>
      </c>
      <c r="O72" s="331">
        <f>$F72*N72</f>
        <v>9000</v>
      </c>
      <c r="P72" s="332">
        <f>O72/1000000</f>
        <v>0.009</v>
      </c>
      <c r="Q72" s="451"/>
    </row>
    <row r="73" spans="1:17" ht="15.75" customHeight="1">
      <c r="A73" s="266"/>
      <c r="B73" s="293" t="s">
        <v>53</v>
      </c>
      <c r="C73" s="325"/>
      <c r="D73" s="340"/>
      <c r="E73" s="340"/>
      <c r="F73" s="325"/>
      <c r="G73" s="330"/>
      <c r="H73" s="331"/>
      <c r="I73" s="331"/>
      <c r="J73" s="331"/>
      <c r="K73" s="332"/>
      <c r="L73" s="330"/>
      <c r="M73" s="331"/>
      <c r="N73" s="331"/>
      <c r="O73" s="331"/>
      <c r="P73" s="332"/>
      <c r="Q73" s="451"/>
    </row>
    <row r="74" spans="1:17" ht="15.75" customHeight="1">
      <c r="A74" s="266">
        <v>47</v>
      </c>
      <c r="B74" s="470" t="s">
        <v>54</v>
      </c>
      <c r="C74" s="325">
        <v>4902591</v>
      </c>
      <c r="D74" s="471" t="s">
        <v>12</v>
      </c>
      <c r="E74" s="316" t="s">
        <v>329</v>
      </c>
      <c r="F74" s="325">
        <v>1333</v>
      </c>
      <c r="G74" s="330">
        <v>762</v>
      </c>
      <c r="H74" s="331">
        <v>749</v>
      </c>
      <c r="I74" s="331">
        <f aca="true" t="shared" si="12" ref="I74:I79">G74-H74</f>
        <v>13</v>
      </c>
      <c r="J74" s="331">
        <f aca="true" t="shared" si="13" ref="J74:J79">$F74*I74</f>
        <v>17329</v>
      </c>
      <c r="K74" s="332">
        <f aca="true" t="shared" si="14" ref="K74:K79">J74/1000000</f>
        <v>0.017329</v>
      </c>
      <c r="L74" s="330">
        <v>485</v>
      </c>
      <c r="M74" s="331">
        <v>482</v>
      </c>
      <c r="N74" s="331">
        <f aca="true" t="shared" si="15" ref="N74:N79">L74-M74</f>
        <v>3</v>
      </c>
      <c r="O74" s="331">
        <f aca="true" t="shared" si="16" ref="O74:O79">$F74*N74</f>
        <v>3999</v>
      </c>
      <c r="P74" s="332">
        <f aca="true" t="shared" si="17" ref="P74:P79">O74/1000000</f>
        <v>0.003999</v>
      </c>
      <c r="Q74" s="451"/>
    </row>
    <row r="75" spans="1:17" ht="15.75" customHeight="1">
      <c r="A75" s="266">
        <v>48</v>
      </c>
      <c r="B75" s="470" t="s">
        <v>55</v>
      </c>
      <c r="C75" s="325">
        <v>4902565</v>
      </c>
      <c r="D75" s="471" t="s">
        <v>12</v>
      </c>
      <c r="E75" s="316" t="s">
        <v>329</v>
      </c>
      <c r="F75" s="325">
        <v>100</v>
      </c>
      <c r="G75" s="330">
        <v>3179</v>
      </c>
      <c r="H75" s="331">
        <v>3179</v>
      </c>
      <c r="I75" s="331">
        <f t="shared" si="12"/>
        <v>0</v>
      </c>
      <c r="J75" s="331">
        <f t="shared" si="13"/>
        <v>0</v>
      </c>
      <c r="K75" s="332">
        <f t="shared" si="14"/>
        <v>0</v>
      </c>
      <c r="L75" s="330">
        <v>1594</v>
      </c>
      <c r="M75" s="331">
        <v>1594</v>
      </c>
      <c r="N75" s="331">
        <f t="shared" si="15"/>
        <v>0</v>
      </c>
      <c r="O75" s="331">
        <f t="shared" si="16"/>
        <v>0</v>
      </c>
      <c r="P75" s="332">
        <f t="shared" si="17"/>
        <v>0</v>
      </c>
      <c r="Q75" s="451"/>
    </row>
    <row r="76" spans="1:17" ht="15.75" customHeight="1">
      <c r="A76" s="266">
        <v>49</v>
      </c>
      <c r="B76" s="470" t="s">
        <v>56</v>
      </c>
      <c r="C76" s="325">
        <v>4902523</v>
      </c>
      <c r="D76" s="471" t="s">
        <v>12</v>
      </c>
      <c r="E76" s="316" t="s">
        <v>329</v>
      </c>
      <c r="F76" s="325">
        <v>100</v>
      </c>
      <c r="G76" s="330">
        <v>999815</v>
      </c>
      <c r="H76" s="331">
        <v>999815</v>
      </c>
      <c r="I76" s="331">
        <f t="shared" si="12"/>
        <v>0</v>
      </c>
      <c r="J76" s="331">
        <f t="shared" si="13"/>
        <v>0</v>
      </c>
      <c r="K76" s="332">
        <f t="shared" si="14"/>
        <v>0</v>
      </c>
      <c r="L76" s="330">
        <v>999943</v>
      </c>
      <c r="M76" s="331">
        <v>999943</v>
      </c>
      <c r="N76" s="331">
        <f t="shared" si="15"/>
        <v>0</v>
      </c>
      <c r="O76" s="331">
        <f t="shared" si="16"/>
        <v>0</v>
      </c>
      <c r="P76" s="332">
        <f t="shared" si="17"/>
        <v>0</v>
      </c>
      <c r="Q76" s="451"/>
    </row>
    <row r="77" spans="1:17" ht="15.75" customHeight="1">
      <c r="A77" s="266">
        <v>50</v>
      </c>
      <c r="B77" s="470" t="s">
        <v>57</v>
      </c>
      <c r="C77" s="325">
        <v>4902547</v>
      </c>
      <c r="D77" s="471" t="s">
        <v>12</v>
      </c>
      <c r="E77" s="316" t="s">
        <v>329</v>
      </c>
      <c r="F77" s="325">
        <v>100</v>
      </c>
      <c r="G77" s="330">
        <v>5885</v>
      </c>
      <c r="H77" s="331">
        <v>5885</v>
      </c>
      <c r="I77" s="331">
        <f t="shared" si="12"/>
        <v>0</v>
      </c>
      <c r="J77" s="331">
        <f t="shared" si="13"/>
        <v>0</v>
      </c>
      <c r="K77" s="332">
        <f t="shared" si="14"/>
        <v>0</v>
      </c>
      <c r="L77" s="330">
        <v>8891</v>
      </c>
      <c r="M77" s="331">
        <v>8891</v>
      </c>
      <c r="N77" s="331">
        <f t="shared" si="15"/>
        <v>0</v>
      </c>
      <c r="O77" s="331">
        <f t="shared" si="16"/>
        <v>0</v>
      </c>
      <c r="P77" s="332">
        <f t="shared" si="17"/>
        <v>0</v>
      </c>
      <c r="Q77" s="451"/>
    </row>
    <row r="78" spans="1:17" ht="15.75" customHeight="1">
      <c r="A78" s="266">
        <v>51</v>
      </c>
      <c r="B78" s="470" t="s">
        <v>58</v>
      </c>
      <c r="C78" s="325">
        <v>4902548</v>
      </c>
      <c r="D78" s="471" t="s">
        <v>12</v>
      </c>
      <c r="E78" s="316" t="s">
        <v>329</v>
      </c>
      <c r="F78" s="487">
        <v>100</v>
      </c>
      <c r="G78" s="330">
        <v>0</v>
      </c>
      <c r="H78" s="331">
        <v>0</v>
      </c>
      <c r="I78" s="331">
        <f t="shared" si="12"/>
        <v>0</v>
      </c>
      <c r="J78" s="331">
        <f t="shared" si="13"/>
        <v>0</v>
      </c>
      <c r="K78" s="332">
        <f t="shared" si="14"/>
        <v>0</v>
      </c>
      <c r="L78" s="330">
        <v>0</v>
      </c>
      <c r="M78" s="331">
        <v>0</v>
      </c>
      <c r="N78" s="331">
        <f t="shared" si="15"/>
        <v>0</v>
      </c>
      <c r="O78" s="331">
        <f t="shared" si="16"/>
        <v>0</v>
      </c>
      <c r="P78" s="332">
        <f t="shared" si="17"/>
        <v>0</v>
      </c>
      <c r="Q78" s="479"/>
    </row>
    <row r="79" spans="1:17" ht="15.75" customHeight="1">
      <c r="A79" s="266">
        <v>52</v>
      </c>
      <c r="B79" s="470" t="s">
        <v>59</v>
      </c>
      <c r="C79" s="325">
        <v>4902564</v>
      </c>
      <c r="D79" s="471" t="s">
        <v>12</v>
      </c>
      <c r="E79" s="316" t="s">
        <v>329</v>
      </c>
      <c r="F79" s="325">
        <v>100</v>
      </c>
      <c r="G79" s="330">
        <v>2099</v>
      </c>
      <c r="H79" s="331">
        <v>2059</v>
      </c>
      <c r="I79" s="331">
        <f t="shared" si="12"/>
        <v>40</v>
      </c>
      <c r="J79" s="331">
        <f t="shared" si="13"/>
        <v>4000</v>
      </c>
      <c r="K79" s="332">
        <f t="shared" si="14"/>
        <v>0.004</v>
      </c>
      <c r="L79" s="330">
        <v>1349</v>
      </c>
      <c r="M79" s="331">
        <v>1323</v>
      </c>
      <c r="N79" s="331">
        <f t="shared" si="15"/>
        <v>26</v>
      </c>
      <c r="O79" s="331">
        <f t="shared" si="16"/>
        <v>2600</v>
      </c>
      <c r="P79" s="332">
        <f t="shared" si="17"/>
        <v>0.0026</v>
      </c>
      <c r="Q79" s="461"/>
    </row>
    <row r="80" spans="1:17" ht="15.75" customHeight="1">
      <c r="A80" s="266"/>
      <c r="B80" s="293" t="s">
        <v>61</v>
      </c>
      <c r="C80" s="325"/>
      <c r="D80" s="340"/>
      <c r="E80" s="340"/>
      <c r="F80" s="325"/>
      <c r="G80" s="330"/>
      <c r="H80" s="331"/>
      <c r="I80" s="331"/>
      <c r="J80" s="331"/>
      <c r="K80" s="332"/>
      <c r="L80" s="330"/>
      <c r="M80" s="331"/>
      <c r="N80" s="331"/>
      <c r="O80" s="331"/>
      <c r="P80" s="332"/>
      <c r="Q80" s="451"/>
    </row>
    <row r="81" spans="1:17" ht="15.75" customHeight="1">
      <c r="A81" s="266">
        <v>53</v>
      </c>
      <c r="B81" s="470" t="s">
        <v>62</v>
      </c>
      <c r="C81" s="325">
        <v>4865088</v>
      </c>
      <c r="D81" s="471" t="s">
        <v>12</v>
      </c>
      <c r="E81" s="316" t="s">
        <v>329</v>
      </c>
      <c r="F81" s="325">
        <v>166.66</v>
      </c>
      <c r="G81" s="330">
        <v>1412</v>
      </c>
      <c r="H81" s="331">
        <v>1412</v>
      </c>
      <c r="I81" s="331">
        <f>G81-H81</f>
        <v>0</v>
      </c>
      <c r="J81" s="331">
        <f>$F81*I81</f>
        <v>0</v>
      </c>
      <c r="K81" s="332">
        <f>J81/1000000</f>
        <v>0</v>
      </c>
      <c r="L81" s="330">
        <v>7172</v>
      </c>
      <c r="M81" s="331">
        <v>7172</v>
      </c>
      <c r="N81" s="331">
        <f>L81-M81</f>
        <v>0</v>
      </c>
      <c r="O81" s="331">
        <f>$F81*N81</f>
        <v>0</v>
      </c>
      <c r="P81" s="332">
        <f>O81/1000000</f>
        <v>0</v>
      </c>
      <c r="Q81" s="477"/>
    </row>
    <row r="82" spans="1:17" ht="15.75" customHeight="1">
      <c r="A82" s="266">
        <v>54</v>
      </c>
      <c r="B82" s="470" t="s">
        <v>63</v>
      </c>
      <c r="C82" s="325">
        <v>4902579</v>
      </c>
      <c r="D82" s="471" t="s">
        <v>12</v>
      </c>
      <c r="E82" s="316" t="s">
        <v>329</v>
      </c>
      <c r="F82" s="325">
        <v>500</v>
      </c>
      <c r="G82" s="330">
        <v>999899</v>
      </c>
      <c r="H82" s="331">
        <v>999899</v>
      </c>
      <c r="I82" s="331">
        <f>G82-H82</f>
        <v>0</v>
      </c>
      <c r="J82" s="331">
        <f>$F82*I82</f>
        <v>0</v>
      </c>
      <c r="K82" s="332">
        <f>J82/1000000</f>
        <v>0</v>
      </c>
      <c r="L82" s="330">
        <v>1621</v>
      </c>
      <c r="M82" s="331">
        <v>1552</v>
      </c>
      <c r="N82" s="331">
        <f>L82-M82</f>
        <v>69</v>
      </c>
      <c r="O82" s="331">
        <f>$F82*N82</f>
        <v>34500</v>
      </c>
      <c r="P82" s="332">
        <f>O82/1000000</f>
        <v>0.0345</v>
      </c>
      <c r="Q82" s="451"/>
    </row>
    <row r="83" spans="1:17" ht="15.75" customHeight="1">
      <c r="A83" s="266">
        <v>55</v>
      </c>
      <c r="B83" s="470" t="s">
        <v>64</v>
      </c>
      <c r="C83" s="325">
        <v>4902585</v>
      </c>
      <c r="D83" s="471" t="s">
        <v>12</v>
      </c>
      <c r="E83" s="316" t="s">
        <v>329</v>
      </c>
      <c r="F83" s="487">
        <v>666.67</v>
      </c>
      <c r="G83" s="330">
        <v>2260</v>
      </c>
      <c r="H83" s="331">
        <v>2257</v>
      </c>
      <c r="I83" s="331">
        <f>G83-H83</f>
        <v>3</v>
      </c>
      <c r="J83" s="331">
        <f>$F83*I83</f>
        <v>2000.0099999999998</v>
      </c>
      <c r="K83" s="332">
        <f>J83/1000000</f>
        <v>0.0020000099999999995</v>
      </c>
      <c r="L83" s="330">
        <v>287</v>
      </c>
      <c r="M83" s="331">
        <v>262</v>
      </c>
      <c r="N83" s="331">
        <f>L83-M83</f>
        <v>25</v>
      </c>
      <c r="O83" s="331">
        <f>$F83*N83</f>
        <v>16666.75</v>
      </c>
      <c r="P83" s="332">
        <f>O83/1000000</f>
        <v>0.01666675</v>
      </c>
      <c r="Q83" s="451"/>
    </row>
    <row r="84" spans="1:17" ht="15.75" customHeight="1">
      <c r="A84" s="266">
        <v>56</v>
      </c>
      <c r="B84" s="470" t="s">
        <v>65</v>
      </c>
      <c r="C84" s="325">
        <v>4865090</v>
      </c>
      <c r="D84" s="471" t="s">
        <v>12</v>
      </c>
      <c r="E84" s="316" t="s">
        <v>329</v>
      </c>
      <c r="F84" s="487">
        <v>500</v>
      </c>
      <c r="G84" s="330">
        <v>533</v>
      </c>
      <c r="H84" s="331">
        <v>517</v>
      </c>
      <c r="I84" s="331">
        <f>G84-H84</f>
        <v>16</v>
      </c>
      <c r="J84" s="331">
        <f>$F84*I84</f>
        <v>8000</v>
      </c>
      <c r="K84" s="332">
        <f>J84/1000000</f>
        <v>0.008</v>
      </c>
      <c r="L84" s="330">
        <v>118</v>
      </c>
      <c r="M84" s="331">
        <v>80</v>
      </c>
      <c r="N84" s="331">
        <f>L84-M84</f>
        <v>38</v>
      </c>
      <c r="O84" s="331">
        <f>$F84*N84</f>
        <v>19000</v>
      </c>
      <c r="P84" s="332">
        <f>O84/1000000</f>
        <v>0.019</v>
      </c>
      <c r="Q84" s="451"/>
    </row>
    <row r="85" spans="1:17" ht="15.75" customHeight="1">
      <c r="A85" s="266"/>
      <c r="B85" s="293" t="s">
        <v>67</v>
      </c>
      <c r="C85" s="325"/>
      <c r="D85" s="340"/>
      <c r="E85" s="340"/>
      <c r="F85" s="325"/>
      <c r="G85" s="330"/>
      <c r="H85" s="331"/>
      <c r="I85" s="331"/>
      <c r="J85" s="331"/>
      <c r="K85" s="332"/>
      <c r="L85" s="330"/>
      <c r="M85" s="331"/>
      <c r="N85" s="331"/>
      <c r="O85" s="331"/>
      <c r="P85" s="332"/>
      <c r="Q85" s="451"/>
    </row>
    <row r="86" spans="1:17" ht="15.75" customHeight="1">
      <c r="A86" s="266">
        <v>57</v>
      </c>
      <c r="B86" s="470" t="s">
        <v>60</v>
      </c>
      <c r="C86" s="325">
        <v>4902568</v>
      </c>
      <c r="D86" s="471" t="s">
        <v>12</v>
      </c>
      <c r="E86" s="316" t="s">
        <v>329</v>
      </c>
      <c r="F86" s="325">
        <v>100</v>
      </c>
      <c r="G86" s="330">
        <v>996732</v>
      </c>
      <c r="H86" s="331">
        <v>996807</v>
      </c>
      <c r="I86" s="331">
        <f>G86-H86</f>
        <v>-75</v>
      </c>
      <c r="J86" s="331">
        <f>$F86*I86</f>
        <v>-7500</v>
      </c>
      <c r="K86" s="332">
        <f>J86/1000000</f>
        <v>-0.0075</v>
      </c>
      <c r="L86" s="330">
        <v>4071</v>
      </c>
      <c r="M86" s="331">
        <v>4073</v>
      </c>
      <c r="N86" s="331">
        <f>L86-M86</f>
        <v>-2</v>
      </c>
      <c r="O86" s="331">
        <f>$F86*N86</f>
        <v>-200</v>
      </c>
      <c r="P86" s="332">
        <f>O86/1000000</f>
        <v>-0.0002</v>
      </c>
      <c r="Q86" s="461"/>
    </row>
    <row r="87" spans="1:17" ht="15.75" customHeight="1">
      <c r="A87" s="266">
        <v>58</v>
      </c>
      <c r="B87" s="470" t="s">
        <v>68</v>
      </c>
      <c r="C87" s="325">
        <v>4902549</v>
      </c>
      <c r="D87" s="471" t="s">
        <v>12</v>
      </c>
      <c r="E87" s="316" t="s">
        <v>329</v>
      </c>
      <c r="F87" s="325">
        <v>100</v>
      </c>
      <c r="G87" s="330">
        <v>999748</v>
      </c>
      <c r="H87" s="331">
        <v>999748</v>
      </c>
      <c r="I87" s="331">
        <f>G87-H87</f>
        <v>0</v>
      </c>
      <c r="J87" s="331">
        <f>$F87*I87</f>
        <v>0</v>
      </c>
      <c r="K87" s="332">
        <f>J87/1000000</f>
        <v>0</v>
      </c>
      <c r="L87" s="330">
        <v>999983</v>
      </c>
      <c r="M87" s="331">
        <v>999983</v>
      </c>
      <c r="N87" s="331">
        <f>L87-M87</f>
        <v>0</v>
      </c>
      <c r="O87" s="331">
        <f>$F87*N87</f>
        <v>0</v>
      </c>
      <c r="P87" s="332">
        <f>O87/1000000</f>
        <v>0</v>
      </c>
      <c r="Q87" s="461"/>
    </row>
    <row r="88" spans="1:17" ht="15.75" customHeight="1">
      <c r="A88" s="266">
        <v>59</v>
      </c>
      <c r="B88" s="470" t="s">
        <v>80</v>
      </c>
      <c r="C88" s="325">
        <v>4902527</v>
      </c>
      <c r="D88" s="471" t="s">
        <v>12</v>
      </c>
      <c r="E88" s="316" t="s">
        <v>329</v>
      </c>
      <c r="F88" s="325">
        <v>100</v>
      </c>
      <c r="G88" s="330">
        <v>225</v>
      </c>
      <c r="H88" s="331">
        <v>225</v>
      </c>
      <c r="I88" s="331">
        <f>G88-H88</f>
        <v>0</v>
      </c>
      <c r="J88" s="331">
        <f>$F88*I88</f>
        <v>0</v>
      </c>
      <c r="K88" s="332">
        <f>J88/1000000</f>
        <v>0</v>
      </c>
      <c r="L88" s="330">
        <v>999991</v>
      </c>
      <c r="M88" s="331">
        <v>999991</v>
      </c>
      <c r="N88" s="331">
        <f>L88-M88</f>
        <v>0</v>
      </c>
      <c r="O88" s="331">
        <f>$F88*N88</f>
        <v>0</v>
      </c>
      <c r="P88" s="332">
        <f>O88/1000000</f>
        <v>0</v>
      </c>
      <c r="Q88" s="451"/>
    </row>
    <row r="89" spans="1:17" ht="15.75" customHeight="1">
      <c r="A89" s="266">
        <v>60</v>
      </c>
      <c r="B89" s="470" t="s">
        <v>69</v>
      </c>
      <c r="C89" s="325">
        <v>4902538</v>
      </c>
      <c r="D89" s="471" t="s">
        <v>12</v>
      </c>
      <c r="E89" s="316" t="s">
        <v>329</v>
      </c>
      <c r="F89" s="325">
        <v>100</v>
      </c>
      <c r="G89" s="330">
        <v>999762</v>
      </c>
      <c r="H89" s="331">
        <v>999762</v>
      </c>
      <c r="I89" s="331">
        <f>G89-H89</f>
        <v>0</v>
      </c>
      <c r="J89" s="331">
        <f>$F89*I89</f>
        <v>0</v>
      </c>
      <c r="K89" s="332">
        <f>J89/1000000</f>
        <v>0</v>
      </c>
      <c r="L89" s="330">
        <v>999987</v>
      </c>
      <c r="M89" s="331">
        <v>999987</v>
      </c>
      <c r="N89" s="331">
        <f>L89-M89</f>
        <v>0</v>
      </c>
      <c r="O89" s="331">
        <f>$F89*N89</f>
        <v>0</v>
      </c>
      <c r="P89" s="332">
        <f>O89/1000000</f>
        <v>0</v>
      </c>
      <c r="Q89" s="451"/>
    </row>
    <row r="90" spans="1:17" ht="15.75" customHeight="1">
      <c r="A90" s="266"/>
      <c r="B90" s="293" t="s">
        <v>70</v>
      </c>
      <c r="C90" s="325"/>
      <c r="D90" s="340"/>
      <c r="E90" s="340"/>
      <c r="F90" s="325"/>
      <c r="G90" s="330"/>
      <c r="H90" s="331"/>
      <c r="I90" s="331"/>
      <c r="J90" s="331"/>
      <c r="K90" s="332"/>
      <c r="L90" s="330"/>
      <c r="M90" s="331"/>
      <c r="N90" s="331"/>
      <c r="O90" s="331"/>
      <c r="P90" s="332"/>
      <c r="Q90" s="451"/>
    </row>
    <row r="91" spans="1:17" ht="15.75" customHeight="1">
      <c r="A91" s="266">
        <v>61</v>
      </c>
      <c r="B91" s="470" t="s">
        <v>71</v>
      </c>
      <c r="C91" s="325">
        <v>4902540</v>
      </c>
      <c r="D91" s="471" t="s">
        <v>12</v>
      </c>
      <c r="E91" s="316" t="s">
        <v>329</v>
      </c>
      <c r="F91" s="325">
        <v>100</v>
      </c>
      <c r="G91" s="330">
        <v>8009</v>
      </c>
      <c r="H91" s="331">
        <v>8139</v>
      </c>
      <c r="I91" s="331">
        <f>G91-H91</f>
        <v>-130</v>
      </c>
      <c r="J91" s="331">
        <f>$F91*I91</f>
        <v>-13000</v>
      </c>
      <c r="K91" s="332">
        <f>J91/1000000</f>
        <v>-0.013</v>
      </c>
      <c r="L91" s="330">
        <v>11784</v>
      </c>
      <c r="M91" s="331">
        <v>11714</v>
      </c>
      <c r="N91" s="331">
        <f>L91-M91</f>
        <v>70</v>
      </c>
      <c r="O91" s="331">
        <f>$F91*N91</f>
        <v>7000</v>
      </c>
      <c r="P91" s="332">
        <f>O91/1000000</f>
        <v>0.007</v>
      </c>
      <c r="Q91" s="461"/>
    </row>
    <row r="92" spans="1:17" ht="15.75" customHeight="1">
      <c r="A92" s="266">
        <v>62</v>
      </c>
      <c r="B92" s="470" t="s">
        <v>72</v>
      </c>
      <c r="C92" s="325">
        <v>4902520</v>
      </c>
      <c r="D92" s="471" t="s">
        <v>12</v>
      </c>
      <c r="E92" s="316" t="s">
        <v>329</v>
      </c>
      <c r="F92" s="325">
        <v>100</v>
      </c>
      <c r="G92" s="330">
        <v>9185</v>
      </c>
      <c r="H92" s="331">
        <v>9083</v>
      </c>
      <c r="I92" s="331">
        <f>G92-H92</f>
        <v>102</v>
      </c>
      <c r="J92" s="331">
        <f>$F92*I92</f>
        <v>10200</v>
      </c>
      <c r="K92" s="332">
        <f>J92/1000000</f>
        <v>0.0102</v>
      </c>
      <c r="L92" s="330">
        <v>1832</v>
      </c>
      <c r="M92" s="331">
        <v>1801</v>
      </c>
      <c r="N92" s="331">
        <f>L92-M92</f>
        <v>31</v>
      </c>
      <c r="O92" s="331">
        <f>$F92*N92</f>
        <v>3100</v>
      </c>
      <c r="P92" s="332">
        <f>O92/1000000</f>
        <v>0.0031</v>
      </c>
      <c r="Q92" s="451"/>
    </row>
    <row r="93" spans="1:17" ht="15.75" customHeight="1">
      <c r="A93" s="266">
        <v>63</v>
      </c>
      <c r="B93" s="470" t="s">
        <v>73</v>
      </c>
      <c r="C93" s="325">
        <v>4902536</v>
      </c>
      <c r="D93" s="471" t="s">
        <v>12</v>
      </c>
      <c r="E93" s="316" t="s">
        <v>329</v>
      </c>
      <c r="F93" s="325">
        <v>100</v>
      </c>
      <c r="G93" s="330">
        <v>28351</v>
      </c>
      <c r="H93" s="331">
        <v>28253</v>
      </c>
      <c r="I93" s="331">
        <f>G93-H93</f>
        <v>98</v>
      </c>
      <c r="J93" s="331">
        <f>$F93*I93</f>
        <v>9800</v>
      </c>
      <c r="K93" s="332">
        <f>J93/1000000</f>
        <v>0.0098</v>
      </c>
      <c r="L93" s="330">
        <v>7256</v>
      </c>
      <c r="M93" s="331">
        <v>7222</v>
      </c>
      <c r="N93" s="331">
        <f>L93-M93</f>
        <v>34</v>
      </c>
      <c r="O93" s="331">
        <f>$F93*N93</f>
        <v>3400</v>
      </c>
      <c r="P93" s="332">
        <f>O93/1000000</f>
        <v>0.0034</v>
      </c>
      <c r="Q93" s="461"/>
    </row>
    <row r="94" spans="1:17" ht="15.75" customHeight="1">
      <c r="A94" s="266"/>
      <c r="B94" s="293" t="s">
        <v>31</v>
      </c>
      <c r="C94" s="325"/>
      <c r="D94" s="340"/>
      <c r="E94" s="340"/>
      <c r="F94" s="325"/>
      <c r="G94" s="330"/>
      <c r="H94" s="331"/>
      <c r="I94" s="331"/>
      <c r="J94" s="331"/>
      <c r="K94" s="332"/>
      <c r="L94" s="330"/>
      <c r="M94" s="331"/>
      <c r="N94" s="331"/>
      <c r="O94" s="331"/>
      <c r="P94" s="332"/>
      <c r="Q94" s="451"/>
    </row>
    <row r="95" spans="1:17" ht="15.75" customHeight="1">
      <c r="A95" s="266">
        <v>64</v>
      </c>
      <c r="B95" s="470" t="s">
        <v>66</v>
      </c>
      <c r="C95" s="325">
        <v>4864797</v>
      </c>
      <c r="D95" s="471" t="s">
        <v>12</v>
      </c>
      <c r="E95" s="316" t="s">
        <v>329</v>
      </c>
      <c r="F95" s="325">
        <v>100</v>
      </c>
      <c r="G95" s="330">
        <v>53118</v>
      </c>
      <c r="H95" s="331">
        <v>53320</v>
      </c>
      <c r="I95" s="331">
        <f>G95-H95</f>
        <v>-202</v>
      </c>
      <c r="J95" s="331">
        <f>$F95*I95</f>
        <v>-20200</v>
      </c>
      <c r="K95" s="332">
        <f>J95/1000000</f>
        <v>-0.0202</v>
      </c>
      <c r="L95" s="330">
        <v>1503</v>
      </c>
      <c r="M95" s="331">
        <v>1500</v>
      </c>
      <c r="N95" s="331">
        <f>L95-M95</f>
        <v>3</v>
      </c>
      <c r="O95" s="331">
        <f>$F95*N95</f>
        <v>300</v>
      </c>
      <c r="P95" s="332">
        <f>O95/1000000</f>
        <v>0.0003</v>
      </c>
      <c r="Q95" s="451"/>
    </row>
    <row r="96" spans="1:17" ht="15.75" customHeight="1">
      <c r="A96" s="266">
        <v>65</v>
      </c>
      <c r="B96" s="470" t="s">
        <v>227</v>
      </c>
      <c r="C96" s="325">
        <v>4865074</v>
      </c>
      <c r="D96" s="471" t="s">
        <v>12</v>
      </c>
      <c r="E96" s="316" t="s">
        <v>329</v>
      </c>
      <c r="F96" s="325">
        <v>133.33</v>
      </c>
      <c r="G96" s="330">
        <v>51</v>
      </c>
      <c r="H96" s="331">
        <v>37</v>
      </c>
      <c r="I96" s="331">
        <f>G96-H96</f>
        <v>14</v>
      </c>
      <c r="J96" s="331">
        <f>$F96*I96</f>
        <v>1866.6200000000001</v>
      </c>
      <c r="K96" s="332">
        <f>J96/1000000</f>
        <v>0.00186662</v>
      </c>
      <c r="L96" s="330">
        <v>254</v>
      </c>
      <c r="M96" s="331">
        <v>339</v>
      </c>
      <c r="N96" s="331">
        <f>L96-M96</f>
        <v>-85</v>
      </c>
      <c r="O96" s="331">
        <f>$F96*N96</f>
        <v>-11333.050000000001</v>
      </c>
      <c r="P96" s="332">
        <f>O96/1000000</f>
        <v>-0.01133305</v>
      </c>
      <c r="Q96" s="451"/>
    </row>
    <row r="97" spans="1:17" ht="15.75" customHeight="1">
      <c r="A97" s="266">
        <v>66</v>
      </c>
      <c r="B97" s="470" t="s">
        <v>78</v>
      </c>
      <c r="C97" s="325">
        <v>4902528</v>
      </c>
      <c r="D97" s="471" t="s">
        <v>12</v>
      </c>
      <c r="E97" s="316" t="s">
        <v>329</v>
      </c>
      <c r="F97" s="325">
        <v>-300</v>
      </c>
      <c r="G97" s="330">
        <v>76</v>
      </c>
      <c r="H97" s="331">
        <v>76</v>
      </c>
      <c r="I97" s="331">
        <f>G97-H97</f>
        <v>0</v>
      </c>
      <c r="J97" s="331">
        <f>$F97*I97</f>
        <v>0</v>
      </c>
      <c r="K97" s="332">
        <f>J97/1000000</f>
        <v>0</v>
      </c>
      <c r="L97" s="330">
        <v>663</v>
      </c>
      <c r="M97" s="331">
        <v>663</v>
      </c>
      <c r="N97" s="331">
        <f>L97-M97</f>
        <v>0</v>
      </c>
      <c r="O97" s="331">
        <f>$F97*N97</f>
        <v>0</v>
      </c>
      <c r="P97" s="332">
        <f>O97/1000000</f>
        <v>0</v>
      </c>
      <c r="Q97" s="461"/>
    </row>
    <row r="98" spans="1:17" ht="15.75" customHeight="1">
      <c r="A98" s="266"/>
      <c r="B98" s="335" t="s">
        <v>74</v>
      </c>
      <c r="C98" s="324"/>
      <c r="D98" s="337"/>
      <c r="E98" s="337"/>
      <c r="F98" s="324"/>
      <c r="G98" s="330"/>
      <c r="H98" s="331"/>
      <c r="I98" s="331"/>
      <c r="J98" s="331"/>
      <c r="K98" s="332"/>
      <c r="L98" s="330"/>
      <c r="M98" s="331"/>
      <c r="N98" s="331"/>
      <c r="O98" s="331"/>
      <c r="P98" s="332"/>
      <c r="Q98" s="451"/>
    </row>
    <row r="99" spans="1:17" ht="16.5">
      <c r="A99" s="266">
        <v>67</v>
      </c>
      <c r="B99" s="759" t="s">
        <v>75</v>
      </c>
      <c r="C99" s="324">
        <v>4902577</v>
      </c>
      <c r="D99" s="337" t="s">
        <v>12</v>
      </c>
      <c r="E99" s="316" t="s">
        <v>329</v>
      </c>
      <c r="F99" s="324">
        <v>-400</v>
      </c>
      <c r="G99" s="330">
        <v>995632</v>
      </c>
      <c r="H99" s="331">
        <v>995632</v>
      </c>
      <c r="I99" s="331">
        <f>G99-H99</f>
        <v>0</v>
      </c>
      <c r="J99" s="331">
        <f>$F99*I99</f>
        <v>0</v>
      </c>
      <c r="K99" s="332">
        <f>J99/1000000</f>
        <v>0</v>
      </c>
      <c r="L99" s="330">
        <v>61</v>
      </c>
      <c r="M99" s="331">
        <v>61</v>
      </c>
      <c r="N99" s="331">
        <f>L99-M99</f>
        <v>0</v>
      </c>
      <c r="O99" s="331">
        <f>$F99*N99</f>
        <v>0</v>
      </c>
      <c r="P99" s="332">
        <f>O99/1000000</f>
        <v>0</v>
      </c>
      <c r="Q99" s="760"/>
    </row>
    <row r="100" spans="1:17" ht="16.5">
      <c r="A100" s="266">
        <v>68</v>
      </c>
      <c r="B100" s="759" t="s">
        <v>76</v>
      </c>
      <c r="C100" s="324">
        <v>4902525</v>
      </c>
      <c r="D100" s="337" t="s">
        <v>12</v>
      </c>
      <c r="E100" s="316" t="s">
        <v>329</v>
      </c>
      <c r="F100" s="324">
        <v>400</v>
      </c>
      <c r="G100" s="330">
        <v>999979</v>
      </c>
      <c r="H100" s="331">
        <v>999969</v>
      </c>
      <c r="I100" s="331">
        <f>G100-H100</f>
        <v>10</v>
      </c>
      <c r="J100" s="331">
        <f>$F100*I100</f>
        <v>4000</v>
      </c>
      <c r="K100" s="332">
        <f>J100/1000000</f>
        <v>0.004</v>
      </c>
      <c r="L100" s="330">
        <v>999531</v>
      </c>
      <c r="M100" s="331">
        <v>999637</v>
      </c>
      <c r="N100" s="331">
        <f>L100-M100</f>
        <v>-106</v>
      </c>
      <c r="O100" s="331">
        <f>$F100*N100</f>
        <v>-42400</v>
      </c>
      <c r="P100" s="332">
        <f>O100/1000000</f>
        <v>-0.0424</v>
      </c>
      <c r="Q100" s="461"/>
    </row>
    <row r="101" spans="1:17" ht="16.5">
      <c r="A101" s="266"/>
      <c r="B101" s="293" t="s">
        <v>366</v>
      </c>
      <c r="C101" s="324"/>
      <c r="D101" s="337"/>
      <c r="E101" s="316"/>
      <c r="F101" s="324"/>
      <c r="G101" s="330"/>
      <c r="H101" s="331"/>
      <c r="I101" s="331"/>
      <c r="J101" s="331"/>
      <c r="K101" s="332"/>
      <c r="L101" s="330"/>
      <c r="M101" s="331"/>
      <c r="N101" s="331"/>
      <c r="O101" s="331"/>
      <c r="P101" s="332"/>
      <c r="Q101" s="451"/>
    </row>
    <row r="102" spans="1:17" ht="18">
      <c r="A102" s="266">
        <v>69</v>
      </c>
      <c r="B102" s="470" t="s">
        <v>372</v>
      </c>
      <c r="C102" s="302">
        <v>4864983</v>
      </c>
      <c r="D102" s="121" t="s">
        <v>12</v>
      </c>
      <c r="E102" s="93" t="s">
        <v>329</v>
      </c>
      <c r="F102" s="401">
        <v>800</v>
      </c>
      <c r="G102" s="330">
        <v>977288</v>
      </c>
      <c r="H102" s="331">
        <v>979926</v>
      </c>
      <c r="I102" s="311">
        <f>G102-H102</f>
        <v>-2638</v>
      </c>
      <c r="J102" s="311">
        <f>$F102*I102</f>
        <v>-2110400</v>
      </c>
      <c r="K102" s="311">
        <f>J102/1000000</f>
        <v>-2.1104</v>
      </c>
      <c r="L102" s="330">
        <v>999760</v>
      </c>
      <c r="M102" s="331">
        <v>999760</v>
      </c>
      <c r="N102" s="311">
        <f>L102-M102</f>
        <v>0</v>
      </c>
      <c r="O102" s="311">
        <f>$F102*N102</f>
        <v>0</v>
      </c>
      <c r="P102" s="311">
        <f>O102/1000000</f>
        <v>0</v>
      </c>
      <c r="Q102" s="451"/>
    </row>
    <row r="103" spans="1:17" ht="18">
      <c r="A103" s="266">
        <v>70</v>
      </c>
      <c r="B103" s="470" t="s">
        <v>382</v>
      </c>
      <c r="C103" s="302">
        <v>4864950</v>
      </c>
      <c r="D103" s="121" t="s">
        <v>12</v>
      </c>
      <c r="E103" s="93" t="s">
        <v>329</v>
      </c>
      <c r="F103" s="401">
        <v>2000</v>
      </c>
      <c r="G103" s="330">
        <v>997417</v>
      </c>
      <c r="H103" s="331">
        <v>997721</v>
      </c>
      <c r="I103" s="311">
        <f>G103-H103</f>
        <v>-304</v>
      </c>
      <c r="J103" s="311">
        <f>$F103*I103</f>
        <v>-608000</v>
      </c>
      <c r="K103" s="311">
        <f>J103/1000000</f>
        <v>-0.608</v>
      </c>
      <c r="L103" s="330">
        <v>1060</v>
      </c>
      <c r="M103" s="331">
        <v>1061</v>
      </c>
      <c r="N103" s="311">
        <f>L103-M103</f>
        <v>-1</v>
      </c>
      <c r="O103" s="311">
        <f>$F103*N103</f>
        <v>-2000</v>
      </c>
      <c r="P103" s="311">
        <f>O103/1000000</f>
        <v>-0.002</v>
      </c>
      <c r="Q103" s="451"/>
    </row>
    <row r="104" spans="1:17" ht="18">
      <c r="A104" s="266"/>
      <c r="B104" s="293" t="s">
        <v>396</v>
      </c>
      <c r="C104" s="302"/>
      <c r="D104" s="121"/>
      <c r="E104" s="93"/>
      <c r="F104" s="324"/>
      <c r="G104" s="330"/>
      <c r="H104" s="331"/>
      <c r="I104" s="311"/>
      <c r="J104" s="311"/>
      <c r="K104" s="311"/>
      <c r="L104" s="330"/>
      <c r="M104" s="331"/>
      <c r="N104" s="311"/>
      <c r="O104" s="311"/>
      <c r="P104" s="311"/>
      <c r="Q104" s="451"/>
    </row>
    <row r="105" spans="1:17" ht="18">
      <c r="A105" s="266">
        <v>71</v>
      </c>
      <c r="B105" s="470" t="s">
        <v>397</v>
      </c>
      <c r="C105" s="302">
        <v>4864810</v>
      </c>
      <c r="D105" s="121" t="s">
        <v>12</v>
      </c>
      <c r="E105" s="93" t="s">
        <v>329</v>
      </c>
      <c r="F105" s="401">
        <v>200</v>
      </c>
      <c r="G105" s="330">
        <v>985676</v>
      </c>
      <c r="H105" s="331">
        <v>987363</v>
      </c>
      <c r="I105" s="331">
        <f>G105-H105</f>
        <v>-1687</v>
      </c>
      <c r="J105" s="331">
        <f>$F105*I105</f>
        <v>-337400</v>
      </c>
      <c r="K105" s="332">
        <f>J105/1000000</f>
        <v>-0.3374</v>
      </c>
      <c r="L105" s="330">
        <v>378</v>
      </c>
      <c r="M105" s="331">
        <v>378</v>
      </c>
      <c r="N105" s="331">
        <f>L105-M105</f>
        <v>0</v>
      </c>
      <c r="O105" s="331">
        <f>$F105*N105</f>
        <v>0</v>
      </c>
      <c r="P105" s="332">
        <f>O105/1000000</f>
        <v>0</v>
      </c>
      <c r="Q105" s="451"/>
    </row>
    <row r="106" spans="1:17" s="482" customFormat="1" ht="18">
      <c r="A106" s="266">
        <v>72</v>
      </c>
      <c r="B106" s="691" t="s">
        <v>398</v>
      </c>
      <c r="C106" s="302">
        <v>4864901</v>
      </c>
      <c r="D106" s="121" t="s">
        <v>12</v>
      </c>
      <c r="E106" s="93" t="s">
        <v>329</v>
      </c>
      <c r="F106" s="324">
        <v>250</v>
      </c>
      <c r="G106" s="330">
        <v>657</v>
      </c>
      <c r="H106" s="331">
        <v>977</v>
      </c>
      <c r="I106" s="311">
        <f>G106-H106</f>
        <v>-320</v>
      </c>
      <c r="J106" s="311">
        <f>$F106*I106</f>
        <v>-80000</v>
      </c>
      <c r="K106" s="311">
        <f>J106/1000000</f>
        <v>-0.08</v>
      </c>
      <c r="L106" s="330">
        <v>322</v>
      </c>
      <c r="M106" s="331">
        <v>322</v>
      </c>
      <c r="N106" s="311">
        <f>L106-M106</f>
        <v>0</v>
      </c>
      <c r="O106" s="311">
        <f>$F106*N106</f>
        <v>0</v>
      </c>
      <c r="P106" s="311">
        <f>O106/1000000</f>
        <v>0</v>
      </c>
      <c r="Q106" s="451"/>
    </row>
    <row r="107" spans="1:17" s="482" customFormat="1" ht="18">
      <c r="A107" s="266"/>
      <c r="B107" s="336" t="s">
        <v>437</v>
      </c>
      <c r="C107" s="302"/>
      <c r="D107" s="121"/>
      <c r="E107" s="93"/>
      <c r="F107" s="324"/>
      <c r="G107" s="330"/>
      <c r="H107" s="331"/>
      <c r="I107" s="311"/>
      <c r="J107" s="311"/>
      <c r="K107" s="311"/>
      <c r="L107" s="330"/>
      <c r="M107" s="331"/>
      <c r="N107" s="311"/>
      <c r="O107" s="311"/>
      <c r="P107" s="311"/>
      <c r="Q107" s="451"/>
    </row>
    <row r="108" spans="1:17" s="482" customFormat="1" ht="18">
      <c r="A108" s="266">
        <v>73</v>
      </c>
      <c r="B108" s="691" t="s">
        <v>443</v>
      </c>
      <c r="C108" s="302">
        <v>4864960</v>
      </c>
      <c r="D108" s="121" t="s">
        <v>12</v>
      </c>
      <c r="E108" s="93" t="s">
        <v>329</v>
      </c>
      <c r="F108" s="324">
        <v>1000</v>
      </c>
      <c r="G108" s="330">
        <v>996839</v>
      </c>
      <c r="H108" s="331">
        <v>997881</v>
      </c>
      <c r="I108" s="331">
        <f>G108-H108</f>
        <v>-1042</v>
      </c>
      <c r="J108" s="331">
        <f>$F108*I108</f>
        <v>-1042000</v>
      </c>
      <c r="K108" s="332">
        <f>J108/1000000</f>
        <v>-1.042</v>
      </c>
      <c r="L108" s="330">
        <v>2432</v>
      </c>
      <c r="M108" s="331">
        <v>2396</v>
      </c>
      <c r="N108" s="331">
        <f>L108-M108</f>
        <v>36</v>
      </c>
      <c r="O108" s="331">
        <f>$F108*N108</f>
        <v>36000</v>
      </c>
      <c r="P108" s="332">
        <f>O108/1000000</f>
        <v>0.036</v>
      </c>
      <c r="Q108" s="451"/>
    </row>
    <row r="109" spans="1:17" ht="18">
      <c r="A109" s="266">
        <v>74</v>
      </c>
      <c r="B109" s="691" t="s">
        <v>444</v>
      </c>
      <c r="C109" s="302">
        <v>5128441</v>
      </c>
      <c r="D109" s="121" t="s">
        <v>12</v>
      </c>
      <c r="E109" s="93" t="s">
        <v>329</v>
      </c>
      <c r="F109" s="535">
        <v>750</v>
      </c>
      <c r="G109" s="330">
        <v>1670</v>
      </c>
      <c r="H109" s="331">
        <v>1564</v>
      </c>
      <c r="I109" s="331">
        <f>G109-H109</f>
        <v>106</v>
      </c>
      <c r="J109" s="331">
        <f>$F109*I109</f>
        <v>79500</v>
      </c>
      <c r="K109" s="332">
        <f>J109/1000000</f>
        <v>0.0795</v>
      </c>
      <c r="L109" s="330">
        <v>3279</v>
      </c>
      <c r="M109" s="331">
        <v>3270</v>
      </c>
      <c r="N109" s="331">
        <f>L109-M109</f>
        <v>9</v>
      </c>
      <c r="O109" s="331">
        <f>$F109*N109</f>
        <v>6750</v>
      </c>
      <c r="P109" s="332">
        <f>O109/1000000</f>
        <v>0.00675</v>
      </c>
      <c r="Q109" s="451"/>
    </row>
    <row r="110" spans="1:17" ht="18">
      <c r="A110" s="267"/>
      <c r="B110" s="691"/>
      <c r="C110" s="302"/>
      <c r="D110" s="121"/>
      <c r="E110" s="93"/>
      <c r="F110" s="535"/>
      <c r="G110" s="330"/>
      <c r="H110" s="331"/>
      <c r="I110" s="331"/>
      <c r="J110" s="331"/>
      <c r="K110" s="331"/>
      <c r="L110" s="330"/>
      <c r="M110" s="331"/>
      <c r="N110" s="331"/>
      <c r="O110" s="331"/>
      <c r="P110" s="331"/>
      <c r="Q110" s="451"/>
    </row>
    <row r="111" spans="2:17" s="485" customFormat="1" ht="15.75" thickBot="1">
      <c r="B111" s="730"/>
      <c r="G111" s="449"/>
      <c r="H111" s="729"/>
      <c r="I111" s="729"/>
      <c r="J111" s="729"/>
      <c r="K111" s="729"/>
      <c r="L111" s="449"/>
      <c r="M111" s="729"/>
      <c r="N111" s="729"/>
      <c r="O111" s="729"/>
      <c r="P111" s="729"/>
      <c r="Q111" s="545"/>
    </row>
    <row r="112" spans="2:16" ht="18.75" thickTop="1">
      <c r="B112" s="148" t="s">
        <v>226</v>
      </c>
      <c r="G112" s="535"/>
      <c r="H112" s="535"/>
      <c r="I112" s="535"/>
      <c r="J112" s="535"/>
      <c r="K112" s="417">
        <f>SUM(K7:K111)</f>
        <v>-69.96630670000002</v>
      </c>
      <c r="L112" s="535"/>
      <c r="M112" s="535"/>
      <c r="N112" s="535"/>
      <c r="O112" s="535"/>
      <c r="P112" s="417">
        <f>SUM(P7:P111)</f>
        <v>-0.3369673000000001</v>
      </c>
    </row>
    <row r="113" spans="2:16" ht="12.75">
      <c r="B113" s="15"/>
      <c r="G113" s="535"/>
      <c r="H113" s="535"/>
      <c r="I113" s="535"/>
      <c r="J113" s="535"/>
      <c r="K113" s="535"/>
      <c r="L113" s="535"/>
      <c r="M113" s="535"/>
      <c r="N113" s="535"/>
      <c r="O113" s="535"/>
      <c r="P113" s="535"/>
    </row>
    <row r="114" spans="2:16" ht="12.75">
      <c r="B114" s="15"/>
      <c r="G114" s="535"/>
      <c r="H114" s="535"/>
      <c r="I114" s="535"/>
      <c r="J114" s="535"/>
      <c r="K114" s="535"/>
      <c r="L114" s="535"/>
      <c r="M114" s="535"/>
      <c r="N114" s="535"/>
      <c r="O114" s="535"/>
      <c r="P114" s="535"/>
    </row>
    <row r="115" spans="2:16" ht="12.75">
      <c r="B115" s="15"/>
      <c r="G115" s="535"/>
      <c r="H115" s="535"/>
      <c r="I115" s="535"/>
      <c r="J115" s="535"/>
      <c r="K115" s="535"/>
      <c r="L115" s="535"/>
      <c r="M115" s="535"/>
      <c r="N115" s="535"/>
      <c r="O115" s="535"/>
      <c r="P115" s="535"/>
    </row>
    <row r="116" spans="2:16" ht="12.75">
      <c r="B116" s="15"/>
      <c r="G116" s="535"/>
      <c r="H116" s="535"/>
      <c r="I116" s="535"/>
      <c r="J116" s="535"/>
      <c r="K116" s="535"/>
      <c r="L116" s="535"/>
      <c r="M116" s="535"/>
      <c r="N116" s="535"/>
      <c r="O116" s="535"/>
      <c r="P116" s="535"/>
    </row>
    <row r="117" spans="2:16" ht="12.75">
      <c r="B117" s="15"/>
      <c r="G117" s="535"/>
      <c r="H117" s="535"/>
      <c r="I117" s="535"/>
      <c r="J117" s="535"/>
      <c r="K117" s="535"/>
      <c r="L117" s="535"/>
      <c r="M117" s="535"/>
      <c r="N117" s="535"/>
      <c r="O117" s="535"/>
      <c r="P117" s="535"/>
    </row>
    <row r="118" spans="1:16" ht="15.75">
      <c r="A118" s="14"/>
      <c r="G118" s="535"/>
      <c r="H118" s="535"/>
      <c r="I118" s="535"/>
      <c r="J118" s="535"/>
      <c r="K118" s="535"/>
      <c r="L118" s="535"/>
      <c r="M118" s="535"/>
      <c r="N118" s="535"/>
      <c r="O118" s="535"/>
      <c r="P118" s="535"/>
    </row>
    <row r="119" spans="1:17" ht="24" thickBot="1">
      <c r="A119" s="178" t="s">
        <v>225</v>
      </c>
      <c r="G119" s="482"/>
      <c r="H119" s="482"/>
      <c r="I119" s="79" t="s">
        <v>378</v>
      </c>
      <c r="J119" s="482"/>
      <c r="K119" s="482"/>
      <c r="L119" s="482"/>
      <c r="M119" s="482"/>
      <c r="N119" s="79" t="s">
        <v>379</v>
      </c>
      <c r="O119" s="482"/>
      <c r="P119" s="482"/>
      <c r="Q119" s="536" t="str">
        <f>Q1</f>
        <v>DECEMBER-2019</v>
      </c>
    </row>
    <row r="120" spans="1:17" ht="39.75" thickBot="1" thickTop="1">
      <c r="A120" s="526" t="s">
        <v>8</v>
      </c>
      <c r="B120" s="504" t="s">
        <v>9</v>
      </c>
      <c r="C120" s="505" t="s">
        <v>1</v>
      </c>
      <c r="D120" s="505" t="s">
        <v>2</v>
      </c>
      <c r="E120" s="505" t="s">
        <v>3</v>
      </c>
      <c r="F120" s="505" t="s">
        <v>10</v>
      </c>
      <c r="G120" s="503" t="str">
        <f>G5</f>
        <v>FINAL READING 01/01/2020</v>
      </c>
      <c r="H120" s="505" t="str">
        <f>H5</f>
        <v>INTIAL READING 01/12/2019</v>
      </c>
      <c r="I120" s="505" t="s">
        <v>4</v>
      </c>
      <c r="J120" s="505" t="s">
        <v>5</v>
      </c>
      <c r="K120" s="527" t="s">
        <v>6</v>
      </c>
      <c r="L120" s="503" t="str">
        <f>G5</f>
        <v>FINAL READING 01/01/2020</v>
      </c>
      <c r="M120" s="505" t="str">
        <f>H5</f>
        <v>INTIAL READING 01/12/2019</v>
      </c>
      <c r="N120" s="505" t="s">
        <v>4</v>
      </c>
      <c r="O120" s="505" t="s">
        <v>5</v>
      </c>
      <c r="P120" s="527" t="s">
        <v>6</v>
      </c>
      <c r="Q120" s="527" t="s">
        <v>292</v>
      </c>
    </row>
    <row r="121" spans="1:16" ht="8.25" customHeight="1" thickBot="1" thickTop="1">
      <c r="A121" s="12"/>
      <c r="B121" s="11"/>
      <c r="C121" s="10"/>
      <c r="D121" s="10"/>
      <c r="E121" s="10"/>
      <c r="F121" s="10"/>
      <c r="G121" s="535"/>
      <c r="H121" s="535"/>
      <c r="I121" s="535"/>
      <c r="J121" s="535"/>
      <c r="K121" s="535"/>
      <c r="L121" s="535"/>
      <c r="M121" s="535"/>
      <c r="N121" s="535"/>
      <c r="O121" s="535"/>
      <c r="P121" s="535"/>
    </row>
    <row r="122" spans="1:17" ht="15.75" customHeight="1" thickTop="1">
      <c r="A122" s="326"/>
      <c r="B122" s="327" t="s">
        <v>26</v>
      </c>
      <c r="C122" s="314"/>
      <c r="D122" s="308"/>
      <c r="E122" s="308"/>
      <c r="F122" s="308"/>
      <c r="G122" s="537"/>
      <c r="H122" s="538"/>
      <c r="I122" s="538"/>
      <c r="J122" s="538"/>
      <c r="K122" s="539"/>
      <c r="L122" s="537"/>
      <c r="M122" s="538"/>
      <c r="N122" s="538"/>
      <c r="O122" s="538"/>
      <c r="P122" s="539"/>
      <c r="Q122" s="534"/>
    </row>
    <row r="123" spans="1:17" ht="15.75" customHeight="1">
      <c r="A123" s="313">
        <v>1</v>
      </c>
      <c r="B123" s="334" t="s">
        <v>77</v>
      </c>
      <c r="C123" s="324">
        <v>5295192</v>
      </c>
      <c r="D123" s="316" t="s">
        <v>12</v>
      </c>
      <c r="E123" s="316" t="s">
        <v>329</v>
      </c>
      <c r="F123" s="324">
        <v>-100</v>
      </c>
      <c r="G123" s="330">
        <v>15831</v>
      </c>
      <c r="H123" s="331">
        <v>15641</v>
      </c>
      <c r="I123" s="331">
        <f>G123-H123</f>
        <v>190</v>
      </c>
      <c r="J123" s="331">
        <f>$F123*I123</f>
        <v>-19000</v>
      </c>
      <c r="K123" s="332">
        <f>J123/1000000</f>
        <v>-0.019</v>
      </c>
      <c r="L123" s="330">
        <v>119393</v>
      </c>
      <c r="M123" s="331">
        <v>119259</v>
      </c>
      <c r="N123" s="331">
        <f>L123-M123</f>
        <v>134</v>
      </c>
      <c r="O123" s="331">
        <f>$F123*N123</f>
        <v>-13400</v>
      </c>
      <c r="P123" s="332">
        <f>O123/1000000</f>
        <v>-0.0134</v>
      </c>
      <c r="Q123" s="451"/>
    </row>
    <row r="124" spans="1:17" ht="16.5">
      <c r="A124" s="313"/>
      <c r="B124" s="335" t="s">
        <v>38</v>
      </c>
      <c r="C124" s="324"/>
      <c r="D124" s="338"/>
      <c r="E124" s="338"/>
      <c r="F124" s="324"/>
      <c r="G124" s="330"/>
      <c r="H124" s="331"/>
      <c r="I124" s="331"/>
      <c r="J124" s="331"/>
      <c r="K124" s="332"/>
      <c r="L124" s="330"/>
      <c r="M124" s="331"/>
      <c r="N124" s="331"/>
      <c r="O124" s="331"/>
      <c r="P124" s="332"/>
      <c r="Q124" s="451"/>
    </row>
    <row r="125" spans="1:17" ht="16.5">
      <c r="A125" s="313">
        <v>2</v>
      </c>
      <c r="B125" s="334" t="s">
        <v>39</v>
      </c>
      <c r="C125" s="324">
        <v>4864787</v>
      </c>
      <c r="D125" s="337" t="s">
        <v>12</v>
      </c>
      <c r="E125" s="316" t="s">
        <v>329</v>
      </c>
      <c r="F125" s="324">
        <v>-800</v>
      </c>
      <c r="G125" s="330">
        <v>999953</v>
      </c>
      <c r="H125" s="331">
        <v>1000211</v>
      </c>
      <c r="I125" s="331">
        <f>G125-H125</f>
        <v>-258</v>
      </c>
      <c r="J125" s="331">
        <f>$F125*I125</f>
        <v>206400</v>
      </c>
      <c r="K125" s="332">
        <f>J125/1000000</f>
        <v>0.2064</v>
      </c>
      <c r="L125" s="330">
        <v>205</v>
      </c>
      <c r="M125" s="331">
        <v>39</v>
      </c>
      <c r="N125" s="331">
        <f>L125-M125</f>
        <v>166</v>
      </c>
      <c r="O125" s="331">
        <f>$F125*N125</f>
        <v>-132800</v>
      </c>
      <c r="P125" s="332">
        <f>O125/1000000</f>
        <v>-0.1328</v>
      </c>
      <c r="Q125" s="451"/>
    </row>
    <row r="126" spans="1:17" ht="15.75" customHeight="1">
      <c r="A126" s="313"/>
      <c r="B126" s="335" t="s">
        <v>18</v>
      </c>
      <c r="C126" s="324"/>
      <c r="D126" s="337"/>
      <c r="E126" s="316"/>
      <c r="F126" s="324"/>
      <c r="G126" s="330"/>
      <c r="H126" s="331"/>
      <c r="I126" s="331"/>
      <c r="J126" s="331"/>
      <c r="K126" s="332"/>
      <c r="L126" s="330"/>
      <c r="M126" s="331"/>
      <c r="N126" s="331"/>
      <c r="O126" s="331"/>
      <c r="P126" s="332"/>
      <c r="Q126" s="451"/>
    </row>
    <row r="127" spans="1:17" ht="16.5">
      <c r="A127" s="313">
        <v>3</v>
      </c>
      <c r="B127" s="334" t="s">
        <v>19</v>
      </c>
      <c r="C127" s="324">
        <v>4864831</v>
      </c>
      <c r="D127" s="337" t="s">
        <v>12</v>
      </c>
      <c r="E127" s="316" t="s">
        <v>329</v>
      </c>
      <c r="F127" s="324">
        <v>-1000</v>
      </c>
      <c r="G127" s="330">
        <v>619</v>
      </c>
      <c r="H127" s="331">
        <v>661</v>
      </c>
      <c r="I127" s="331">
        <f>G127-H127</f>
        <v>-42</v>
      </c>
      <c r="J127" s="331">
        <f>$F127*I127</f>
        <v>42000</v>
      </c>
      <c r="K127" s="332">
        <f>J127/1000000</f>
        <v>0.042</v>
      </c>
      <c r="L127" s="330">
        <v>37</v>
      </c>
      <c r="M127" s="331">
        <v>37</v>
      </c>
      <c r="N127" s="331">
        <f>L127-M127</f>
        <v>0</v>
      </c>
      <c r="O127" s="331">
        <f>$F127*N127</f>
        <v>0</v>
      </c>
      <c r="P127" s="332">
        <f>O127/1000000</f>
        <v>0</v>
      </c>
      <c r="Q127" s="755"/>
    </row>
    <row r="128" spans="1:17" ht="16.5">
      <c r="A128" s="313">
        <v>4</v>
      </c>
      <c r="B128" s="334" t="s">
        <v>20</v>
      </c>
      <c r="C128" s="324">
        <v>4864825</v>
      </c>
      <c r="D128" s="337" t="s">
        <v>12</v>
      </c>
      <c r="E128" s="316" t="s">
        <v>329</v>
      </c>
      <c r="F128" s="324">
        <v>-133.33</v>
      </c>
      <c r="G128" s="330">
        <v>6812</v>
      </c>
      <c r="H128" s="331">
        <v>6501</v>
      </c>
      <c r="I128" s="331">
        <f>G128-H128</f>
        <v>311</v>
      </c>
      <c r="J128" s="331">
        <f>$F128*I128</f>
        <v>-41465.630000000005</v>
      </c>
      <c r="K128" s="332">
        <f>J128/1000000</f>
        <v>-0.04146563</v>
      </c>
      <c r="L128" s="330">
        <v>271</v>
      </c>
      <c r="M128" s="331">
        <v>220</v>
      </c>
      <c r="N128" s="331">
        <f>L128-M128</f>
        <v>51</v>
      </c>
      <c r="O128" s="331">
        <f>$F128*N128</f>
        <v>-6799.830000000001</v>
      </c>
      <c r="P128" s="332">
        <f>O128/1000000</f>
        <v>-0.006799830000000001</v>
      </c>
      <c r="Q128" s="451"/>
    </row>
    <row r="129" spans="1:17" ht="16.5">
      <c r="A129" s="540"/>
      <c r="B129" s="541" t="s">
        <v>45</v>
      </c>
      <c r="C129" s="312"/>
      <c r="D129" s="316"/>
      <c r="E129" s="316"/>
      <c r="F129" s="542"/>
      <c r="G129" s="543"/>
      <c r="H129" s="544"/>
      <c r="I129" s="331"/>
      <c r="J129" s="331"/>
      <c r="K129" s="332"/>
      <c r="L129" s="543"/>
      <c r="M129" s="544"/>
      <c r="N129" s="331"/>
      <c r="O129" s="331"/>
      <c r="P129" s="332"/>
      <c r="Q129" s="451"/>
    </row>
    <row r="130" spans="1:17" ht="16.5">
      <c r="A130" s="313">
        <v>5</v>
      </c>
      <c r="B130" s="486" t="s">
        <v>46</v>
      </c>
      <c r="C130" s="324">
        <v>4865149</v>
      </c>
      <c r="D130" s="338" t="s">
        <v>12</v>
      </c>
      <c r="E130" s="316" t="s">
        <v>329</v>
      </c>
      <c r="F130" s="324">
        <v>-187.5</v>
      </c>
      <c r="G130" s="330">
        <v>998117</v>
      </c>
      <c r="H130" s="331">
        <v>998202</v>
      </c>
      <c r="I130" s="331">
        <f>G130-H130</f>
        <v>-85</v>
      </c>
      <c r="J130" s="331">
        <f>$F130*I130</f>
        <v>15937.5</v>
      </c>
      <c r="K130" s="332">
        <f>J130/1000000</f>
        <v>0.0159375</v>
      </c>
      <c r="L130" s="330">
        <v>999961</v>
      </c>
      <c r="M130" s="331">
        <v>999962</v>
      </c>
      <c r="N130" s="331">
        <f>L130-M130</f>
        <v>-1</v>
      </c>
      <c r="O130" s="331">
        <f>$F130*N130</f>
        <v>187.5</v>
      </c>
      <c r="P130" s="332">
        <f>O130/1000000</f>
        <v>0.0001875</v>
      </c>
      <c r="Q130" s="479"/>
    </row>
    <row r="131" spans="1:17" ht="16.5">
      <c r="A131" s="313"/>
      <c r="B131" s="335" t="s">
        <v>34</v>
      </c>
      <c r="C131" s="324"/>
      <c r="D131" s="338"/>
      <c r="E131" s="316"/>
      <c r="F131" s="324"/>
      <c r="G131" s="330"/>
      <c r="H131" s="331"/>
      <c r="I131" s="331"/>
      <c r="J131" s="331"/>
      <c r="K131" s="332"/>
      <c r="L131" s="330"/>
      <c r="M131" s="331"/>
      <c r="N131" s="331"/>
      <c r="O131" s="331"/>
      <c r="P131" s="332"/>
      <c r="Q131" s="451"/>
    </row>
    <row r="132" spans="1:17" ht="16.5">
      <c r="A132" s="313">
        <v>6</v>
      </c>
      <c r="B132" s="334" t="s">
        <v>343</v>
      </c>
      <c r="C132" s="324">
        <v>5128439</v>
      </c>
      <c r="D132" s="337" t="s">
        <v>12</v>
      </c>
      <c r="E132" s="316" t="s">
        <v>329</v>
      </c>
      <c r="F132" s="324">
        <v>-800</v>
      </c>
      <c r="G132" s="330">
        <v>936637</v>
      </c>
      <c r="H132" s="331">
        <v>938312</v>
      </c>
      <c r="I132" s="331">
        <f>G132-H132</f>
        <v>-1675</v>
      </c>
      <c r="J132" s="331">
        <f>$F132*I132</f>
        <v>1340000</v>
      </c>
      <c r="K132" s="332">
        <f>J132/1000000</f>
        <v>1.34</v>
      </c>
      <c r="L132" s="330">
        <v>998176</v>
      </c>
      <c r="M132" s="331">
        <v>998182</v>
      </c>
      <c r="N132" s="331">
        <f>L132-M132</f>
        <v>-6</v>
      </c>
      <c r="O132" s="331">
        <f>$F132*N132</f>
        <v>4800</v>
      </c>
      <c r="P132" s="332">
        <f>O132/1000000</f>
        <v>0.0048</v>
      </c>
      <c r="Q132" s="451"/>
    </row>
    <row r="133" spans="1:17" ht="16.5">
      <c r="A133" s="313"/>
      <c r="B133" s="336" t="s">
        <v>366</v>
      </c>
      <c r="C133" s="324"/>
      <c r="D133" s="337"/>
      <c r="E133" s="316"/>
      <c r="F133" s="324"/>
      <c r="G133" s="330"/>
      <c r="H133" s="331"/>
      <c r="I133" s="331"/>
      <c r="J133" s="331"/>
      <c r="K133" s="332"/>
      <c r="L133" s="330"/>
      <c r="M133" s="331"/>
      <c r="N133" s="331"/>
      <c r="O133" s="331"/>
      <c r="P133" s="332"/>
      <c r="Q133" s="451"/>
    </row>
    <row r="134" spans="1:17" s="316" customFormat="1" ht="14.25">
      <c r="A134" s="338">
        <v>7</v>
      </c>
      <c r="B134" s="756" t="s">
        <v>371</v>
      </c>
      <c r="C134" s="354">
        <v>4864971</v>
      </c>
      <c r="D134" s="337" t="s">
        <v>12</v>
      </c>
      <c r="E134" s="316" t="s">
        <v>329</v>
      </c>
      <c r="F134" s="337">
        <v>800</v>
      </c>
      <c r="G134" s="350">
        <v>0</v>
      </c>
      <c r="H134" s="338">
        <v>0</v>
      </c>
      <c r="I134" s="338">
        <f>G134-H134</f>
        <v>0</v>
      </c>
      <c r="J134" s="338">
        <f>$F134*I134</f>
        <v>0</v>
      </c>
      <c r="K134" s="338">
        <f>J134/1000000</f>
        <v>0</v>
      </c>
      <c r="L134" s="350">
        <v>999495</v>
      </c>
      <c r="M134" s="338">
        <v>999495</v>
      </c>
      <c r="N134" s="338">
        <f>L134-M134</f>
        <v>0</v>
      </c>
      <c r="O134" s="338">
        <f>$F134*N134</f>
        <v>0</v>
      </c>
      <c r="P134" s="338">
        <f>O134/1000000</f>
        <v>0</v>
      </c>
      <c r="Q134" s="472"/>
    </row>
    <row r="135" spans="1:17" s="653" customFormat="1" ht="18" customHeight="1">
      <c r="A135" s="350"/>
      <c r="B135" s="750" t="s">
        <v>434</v>
      </c>
      <c r="C135" s="354"/>
      <c r="D135" s="337"/>
      <c r="E135" s="316"/>
      <c r="F135" s="337"/>
      <c r="G135" s="350"/>
      <c r="H135" s="338"/>
      <c r="I135" s="338"/>
      <c r="J135" s="338"/>
      <c r="K135" s="338"/>
      <c r="L135" s="350"/>
      <c r="M135" s="338"/>
      <c r="N135" s="338"/>
      <c r="O135" s="338"/>
      <c r="P135" s="338"/>
      <c r="Q135" s="472"/>
    </row>
    <row r="136" spans="1:17" s="653" customFormat="1" ht="14.25">
      <c r="A136" s="350">
        <v>8</v>
      </c>
      <c r="B136" s="756" t="s">
        <v>435</v>
      </c>
      <c r="C136" s="354">
        <v>4864952</v>
      </c>
      <c r="D136" s="337" t="s">
        <v>12</v>
      </c>
      <c r="E136" s="316" t="s">
        <v>329</v>
      </c>
      <c r="F136" s="337">
        <v>-625</v>
      </c>
      <c r="G136" s="350">
        <v>990793</v>
      </c>
      <c r="H136" s="338">
        <v>991197</v>
      </c>
      <c r="I136" s="338">
        <f>G136-H136</f>
        <v>-404</v>
      </c>
      <c r="J136" s="338">
        <f>$F136*I136</f>
        <v>252500</v>
      </c>
      <c r="K136" s="338">
        <f>J136/1000000</f>
        <v>0.2525</v>
      </c>
      <c r="L136" s="350">
        <v>999990</v>
      </c>
      <c r="M136" s="338">
        <v>999990</v>
      </c>
      <c r="N136" s="338">
        <f>L136-M136</f>
        <v>0</v>
      </c>
      <c r="O136" s="338">
        <f>$F136*N136</f>
        <v>0</v>
      </c>
      <c r="P136" s="338">
        <f>O136/1000000</f>
        <v>0</v>
      </c>
      <c r="Q136" s="472"/>
    </row>
    <row r="137" spans="1:17" s="653" customFormat="1" ht="14.25">
      <c r="A137" s="350">
        <v>9</v>
      </c>
      <c r="B137" s="756" t="s">
        <v>435</v>
      </c>
      <c r="C137" s="354">
        <v>5129958</v>
      </c>
      <c r="D137" s="337" t="s">
        <v>12</v>
      </c>
      <c r="E137" s="316" t="s">
        <v>329</v>
      </c>
      <c r="F137" s="337">
        <v>-625</v>
      </c>
      <c r="G137" s="350">
        <v>992092</v>
      </c>
      <c r="H137" s="338">
        <v>992485</v>
      </c>
      <c r="I137" s="338">
        <f>G137-H137</f>
        <v>-393</v>
      </c>
      <c r="J137" s="338">
        <f>$F137*I137</f>
        <v>245625</v>
      </c>
      <c r="K137" s="338">
        <f>J137/1000000</f>
        <v>0.245625</v>
      </c>
      <c r="L137" s="350">
        <v>999844</v>
      </c>
      <c r="M137" s="338">
        <v>999844</v>
      </c>
      <c r="N137" s="338">
        <f>L137-M137</f>
        <v>0</v>
      </c>
      <c r="O137" s="338">
        <f>$F137*N137</f>
        <v>0</v>
      </c>
      <c r="P137" s="338">
        <f>O137/1000000</f>
        <v>0</v>
      </c>
      <c r="Q137" s="472"/>
    </row>
    <row r="138" spans="1:17" s="653" customFormat="1" ht="15">
      <c r="A138" s="350"/>
      <c r="B138" s="750" t="s">
        <v>437</v>
      </c>
      <c r="C138" s="354"/>
      <c r="D138" s="337"/>
      <c r="E138" s="316"/>
      <c r="F138" s="337"/>
      <c r="G138" s="350"/>
      <c r="H138" s="338"/>
      <c r="I138" s="338"/>
      <c r="J138" s="338"/>
      <c r="K138" s="338"/>
      <c r="L138" s="350"/>
      <c r="M138" s="338"/>
      <c r="N138" s="338"/>
      <c r="O138" s="338"/>
      <c r="P138" s="338"/>
      <c r="Q138" s="472"/>
    </row>
    <row r="139" spans="1:17" s="653" customFormat="1" ht="15">
      <c r="A139" s="350">
        <v>10</v>
      </c>
      <c r="B139" s="756" t="s">
        <v>438</v>
      </c>
      <c r="C139" s="354">
        <v>4865158</v>
      </c>
      <c r="D139" s="337" t="s">
        <v>12</v>
      </c>
      <c r="E139" s="316" t="s">
        <v>329</v>
      </c>
      <c r="F139" s="337">
        <v>-200</v>
      </c>
      <c r="G139" s="350">
        <v>998442</v>
      </c>
      <c r="H139" s="267">
        <v>998916</v>
      </c>
      <c r="I139" s="338">
        <f>G139-H139</f>
        <v>-474</v>
      </c>
      <c r="J139" s="338">
        <f>$F139*I139</f>
        <v>94800</v>
      </c>
      <c r="K139" s="338">
        <f>J139/1000000</f>
        <v>0.0948</v>
      </c>
      <c r="L139" s="350">
        <v>14111</v>
      </c>
      <c r="M139" s="267">
        <v>14066</v>
      </c>
      <c r="N139" s="338">
        <f>L139-M139</f>
        <v>45</v>
      </c>
      <c r="O139" s="338">
        <f>$F139*N139</f>
        <v>-9000</v>
      </c>
      <c r="P139" s="338">
        <f>O139/1000000</f>
        <v>-0.009</v>
      </c>
      <c r="Q139" s="472"/>
    </row>
    <row r="140" spans="1:17" s="653" customFormat="1" ht="14.25">
      <c r="A140" s="350">
        <v>11</v>
      </c>
      <c r="B140" s="756" t="s">
        <v>439</v>
      </c>
      <c r="C140" s="354">
        <v>4864816</v>
      </c>
      <c r="D140" s="337" t="s">
        <v>12</v>
      </c>
      <c r="E140" s="316" t="s">
        <v>329</v>
      </c>
      <c r="F140" s="337">
        <v>-187.5</v>
      </c>
      <c r="G140" s="350">
        <v>995484</v>
      </c>
      <c r="H140" s="338">
        <v>995611</v>
      </c>
      <c r="I140" s="338">
        <f>G140-H140</f>
        <v>-127</v>
      </c>
      <c r="J140" s="338">
        <f>$F140*I140</f>
        <v>23812.5</v>
      </c>
      <c r="K140" s="338">
        <f>J140/1000000</f>
        <v>0.0238125</v>
      </c>
      <c r="L140" s="350">
        <v>5537</v>
      </c>
      <c r="M140" s="338">
        <v>5606</v>
      </c>
      <c r="N140" s="338">
        <f>L140-M140</f>
        <v>-69</v>
      </c>
      <c r="O140" s="338">
        <f>$F140*N140</f>
        <v>12937.5</v>
      </c>
      <c r="P140" s="338">
        <f>O140/1000000</f>
        <v>0.0129375</v>
      </c>
      <c r="Q140" s="472"/>
    </row>
    <row r="141" spans="1:17" s="653" customFormat="1" ht="14.25">
      <c r="A141" s="350">
        <v>12</v>
      </c>
      <c r="B141" s="756" t="s">
        <v>440</v>
      </c>
      <c r="C141" s="354">
        <v>4864808</v>
      </c>
      <c r="D141" s="337" t="s">
        <v>12</v>
      </c>
      <c r="E141" s="316" t="s">
        <v>329</v>
      </c>
      <c r="F141" s="337">
        <v>-187.5</v>
      </c>
      <c r="G141" s="350">
        <v>995935</v>
      </c>
      <c r="H141" s="338">
        <v>996631</v>
      </c>
      <c r="I141" s="338">
        <f>G141-H141</f>
        <v>-696</v>
      </c>
      <c r="J141" s="338">
        <f>$F141*I141</f>
        <v>130500</v>
      </c>
      <c r="K141" s="338">
        <f>J141/1000000</f>
        <v>0.1305</v>
      </c>
      <c r="L141" s="350">
        <v>4305</v>
      </c>
      <c r="M141" s="338">
        <v>4321</v>
      </c>
      <c r="N141" s="338">
        <f>L141-M141</f>
        <v>-16</v>
      </c>
      <c r="O141" s="338">
        <f>$F141*N141</f>
        <v>3000</v>
      </c>
      <c r="P141" s="338">
        <f>O141/1000000</f>
        <v>0.003</v>
      </c>
      <c r="Q141" s="472"/>
    </row>
    <row r="142" spans="1:17" s="653" customFormat="1" ht="15">
      <c r="A142" s="350">
        <v>13</v>
      </c>
      <c r="B142" s="756" t="s">
        <v>441</v>
      </c>
      <c r="C142" s="354">
        <v>4865005</v>
      </c>
      <c r="D142" s="337" t="s">
        <v>12</v>
      </c>
      <c r="E142" s="316" t="s">
        <v>329</v>
      </c>
      <c r="F142" s="337">
        <v>-250</v>
      </c>
      <c r="G142" s="350">
        <v>3052</v>
      </c>
      <c r="H142" s="267">
        <v>3052</v>
      </c>
      <c r="I142" s="338">
        <f>G142-H142</f>
        <v>0</v>
      </c>
      <c r="J142" s="338">
        <f>$F142*I142</f>
        <v>0</v>
      </c>
      <c r="K142" s="338">
        <f>J142/1000000</f>
        <v>0</v>
      </c>
      <c r="L142" s="350">
        <v>7764</v>
      </c>
      <c r="M142" s="267">
        <v>7764</v>
      </c>
      <c r="N142" s="338">
        <f>L142-M142</f>
        <v>0</v>
      </c>
      <c r="O142" s="338">
        <f>$F142*N142</f>
        <v>0</v>
      </c>
      <c r="P142" s="338">
        <f>O142/1000000</f>
        <v>0</v>
      </c>
      <c r="Q142" s="472"/>
    </row>
    <row r="143" spans="1:17" s="753" customFormat="1" ht="15" thickBot="1">
      <c r="A143" s="690">
        <v>14</v>
      </c>
      <c r="B143" s="751" t="s">
        <v>442</v>
      </c>
      <c r="C143" s="752">
        <v>4864822</v>
      </c>
      <c r="D143" s="757" t="s">
        <v>12</v>
      </c>
      <c r="E143" s="753" t="s">
        <v>329</v>
      </c>
      <c r="F143" s="752">
        <v>-100</v>
      </c>
      <c r="G143" s="690">
        <v>998480</v>
      </c>
      <c r="H143" s="752">
        <v>999554</v>
      </c>
      <c r="I143" s="752">
        <f>G143-H143</f>
        <v>-1074</v>
      </c>
      <c r="J143" s="752">
        <f>$F143*I143</f>
        <v>107400</v>
      </c>
      <c r="K143" s="752">
        <f>J143/1000000</f>
        <v>0.1074</v>
      </c>
      <c r="L143" s="690">
        <v>28316</v>
      </c>
      <c r="M143" s="752">
        <v>28242</v>
      </c>
      <c r="N143" s="752">
        <f>L143-M143</f>
        <v>74</v>
      </c>
      <c r="O143" s="752">
        <f>$F143*N143</f>
        <v>-7400</v>
      </c>
      <c r="P143" s="752">
        <f>O143/1000000</f>
        <v>-0.0074</v>
      </c>
      <c r="Q143" s="758"/>
    </row>
    <row r="144" spans="1:16" s="316" customFormat="1" ht="15" thickTop="1">
      <c r="A144" s="338"/>
      <c r="B144" s="756"/>
      <c r="C144" s="338"/>
      <c r="D144" s="337"/>
      <c r="F144" s="338"/>
      <c r="G144" s="338"/>
      <c r="H144" s="338"/>
      <c r="I144" s="338"/>
      <c r="J144" s="338"/>
      <c r="K144" s="338"/>
      <c r="L144" s="338"/>
      <c r="M144" s="338"/>
      <c r="N144" s="338"/>
      <c r="O144" s="338"/>
      <c r="P144" s="338"/>
    </row>
    <row r="145" ht="15">
      <c r="L145" s="331"/>
    </row>
    <row r="146" spans="2:16" ht="18">
      <c r="B146" s="306" t="s">
        <v>293</v>
      </c>
      <c r="K146" s="149">
        <f>SUM(K123:K145)</f>
        <v>2.3985093700000006</v>
      </c>
      <c r="P146" s="149">
        <f>SUM(P123:P145)</f>
        <v>-0.14847483</v>
      </c>
    </row>
    <row r="147" spans="11:16" ht="15.75">
      <c r="K147" s="84"/>
      <c r="P147" s="84"/>
    </row>
    <row r="148" spans="11:16" ht="15.75">
      <c r="K148" s="84"/>
      <c r="P148" s="84"/>
    </row>
    <row r="149" spans="11:16" ht="15.75">
      <c r="K149" s="84"/>
      <c r="P149" s="84"/>
    </row>
    <row r="150" spans="11:16" ht="15.75">
      <c r="K150" s="84"/>
      <c r="P150" s="84"/>
    </row>
    <row r="151" spans="11:16" ht="15.75">
      <c r="K151" s="84"/>
      <c r="P151" s="84"/>
    </row>
    <row r="152" ht="13.5" thickBot="1"/>
    <row r="153" spans="1:17" ht="31.5" customHeight="1">
      <c r="A153" s="135" t="s">
        <v>228</v>
      </c>
      <c r="B153" s="136"/>
      <c r="C153" s="136"/>
      <c r="D153" s="137"/>
      <c r="E153" s="138"/>
      <c r="F153" s="137"/>
      <c r="G153" s="137"/>
      <c r="H153" s="136"/>
      <c r="I153" s="139"/>
      <c r="J153" s="140"/>
      <c r="K153" s="141"/>
      <c r="L153" s="546"/>
      <c r="M153" s="546"/>
      <c r="N153" s="546"/>
      <c r="O153" s="546"/>
      <c r="P153" s="546"/>
      <c r="Q153" s="547"/>
    </row>
    <row r="154" spans="1:17" ht="28.5" customHeight="1">
      <c r="A154" s="142" t="s">
        <v>290</v>
      </c>
      <c r="B154" s="81"/>
      <c r="C154" s="81"/>
      <c r="D154" s="81"/>
      <c r="E154" s="82"/>
      <c r="F154" s="81"/>
      <c r="G154" s="81"/>
      <c r="H154" s="81"/>
      <c r="I154" s="83"/>
      <c r="J154" s="81"/>
      <c r="K154" s="134">
        <f>K112</f>
        <v>-69.96630670000002</v>
      </c>
      <c r="L154" s="482"/>
      <c r="M154" s="482"/>
      <c r="N154" s="482"/>
      <c r="O154" s="482"/>
      <c r="P154" s="134">
        <f>P112</f>
        <v>-0.3369673000000001</v>
      </c>
      <c r="Q154" s="548"/>
    </row>
    <row r="155" spans="1:17" ht="28.5" customHeight="1">
      <c r="A155" s="142" t="s">
        <v>291</v>
      </c>
      <c r="B155" s="81"/>
      <c r="C155" s="81"/>
      <c r="D155" s="81"/>
      <c r="E155" s="82"/>
      <c r="F155" s="81"/>
      <c r="G155" s="81"/>
      <c r="H155" s="81"/>
      <c r="I155" s="83"/>
      <c r="J155" s="81"/>
      <c r="K155" s="134">
        <f>K146</f>
        <v>2.3985093700000006</v>
      </c>
      <c r="L155" s="482"/>
      <c r="M155" s="482"/>
      <c r="N155" s="482"/>
      <c r="O155" s="482"/>
      <c r="P155" s="134">
        <f>P146</f>
        <v>-0.14847483</v>
      </c>
      <c r="Q155" s="548"/>
    </row>
    <row r="156" spans="1:17" ht="28.5" customHeight="1">
      <c r="A156" s="142" t="s">
        <v>229</v>
      </c>
      <c r="B156" s="81"/>
      <c r="C156" s="81"/>
      <c r="D156" s="81"/>
      <c r="E156" s="82"/>
      <c r="F156" s="81"/>
      <c r="G156" s="81"/>
      <c r="H156" s="81"/>
      <c r="I156" s="83"/>
      <c r="J156" s="81"/>
      <c r="K156" s="134">
        <f>'ROHTAK ROAD'!K45</f>
        <v>0.3929</v>
      </c>
      <c r="L156" s="482"/>
      <c r="M156" s="482"/>
      <c r="N156" s="482"/>
      <c r="O156" s="482"/>
      <c r="P156" s="134">
        <f>'ROHTAK ROAD'!P45</f>
        <v>0.010950000000000001</v>
      </c>
      <c r="Q156" s="548"/>
    </row>
    <row r="157" spans="1:17" ht="27.75" customHeight="1" thickBot="1">
      <c r="A157" s="144" t="s">
        <v>230</v>
      </c>
      <c r="B157" s="143"/>
      <c r="C157" s="143"/>
      <c r="D157" s="143"/>
      <c r="E157" s="143"/>
      <c r="F157" s="143"/>
      <c r="G157" s="143"/>
      <c r="H157" s="143"/>
      <c r="I157" s="143"/>
      <c r="J157" s="143"/>
      <c r="K157" s="408">
        <f>SUM(K154:K156)</f>
        <v>-67.17489733000002</v>
      </c>
      <c r="L157" s="549"/>
      <c r="M157" s="549"/>
      <c r="N157" s="549"/>
      <c r="O157" s="549"/>
      <c r="P157" s="408">
        <f>SUM(P154:P156)</f>
        <v>-0.47449213000000007</v>
      </c>
      <c r="Q157" s="550"/>
    </row>
    <row r="161" ht="13.5" thickBot="1">
      <c r="A161" s="234"/>
    </row>
    <row r="162" spans="1:17" ht="12.75">
      <c r="A162" s="551"/>
      <c r="B162" s="552"/>
      <c r="C162" s="552"/>
      <c r="D162" s="552"/>
      <c r="E162" s="552"/>
      <c r="F162" s="552"/>
      <c r="G162" s="552"/>
      <c r="H162" s="546"/>
      <c r="I162" s="546"/>
      <c r="J162" s="546"/>
      <c r="K162" s="546"/>
      <c r="L162" s="546"/>
      <c r="M162" s="546"/>
      <c r="N162" s="546"/>
      <c r="O162" s="546"/>
      <c r="P162" s="546"/>
      <c r="Q162" s="547"/>
    </row>
    <row r="163" spans="1:17" ht="23.25">
      <c r="A163" s="553" t="s">
        <v>310</v>
      </c>
      <c r="B163" s="554"/>
      <c r="C163" s="554"/>
      <c r="D163" s="554"/>
      <c r="E163" s="554"/>
      <c r="F163" s="554"/>
      <c r="G163" s="554"/>
      <c r="H163" s="482"/>
      <c r="I163" s="482"/>
      <c r="J163" s="482"/>
      <c r="K163" s="482"/>
      <c r="L163" s="482"/>
      <c r="M163" s="482"/>
      <c r="N163" s="482"/>
      <c r="O163" s="482"/>
      <c r="P163" s="482"/>
      <c r="Q163" s="548"/>
    </row>
    <row r="164" spans="1:17" ht="12.75">
      <c r="A164" s="555"/>
      <c r="B164" s="554"/>
      <c r="C164" s="554"/>
      <c r="D164" s="554"/>
      <c r="E164" s="554"/>
      <c r="F164" s="554"/>
      <c r="G164" s="554"/>
      <c r="H164" s="482"/>
      <c r="I164" s="482"/>
      <c r="J164" s="482"/>
      <c r="K164" s="482"/>
      <c r="L164" s="482"/>
      <c r="M164" s="482"/>
      <c r="N164" s="482"/>
      <c r="O164" s="482"/>
      <c r="P164" s="482"/>
      <c r="Q164" s="548"/>
    </row>
    <row r="165" spans="1:17" ht="15.75">
      <c r="A165" s="556"/>
      <c r="B165" s="557"/>
      <c r="C165" s="557"/>
      <c r="D165" s="557"/>
      <c r="E165" s="557"/>
      <c r="F165" s="557"/>
      <c r="G165" s="557"/>
      <c r="H165" s="482"/>
      <c r="I165" s="482"/>
      <c r="J165" s="482"/>
      <c r="K165" s="558" t="s">
        <v>322</v>
      </c>
      <c r="L165" s="482"/>
      <c r="M165" s="482"/>
      <c r="N165" s="482"/>
      <c r="O165" s="482"/>
      <c r="P165" s="558" t="s">
        <v>323</v>
      </c>
      <c r="Q165" s="548"/>
    </row>
    <row r="166" spans="1:17" ht="12.75">
      <c r="A166" s="559"/>
      <c r="B166" s="93"/>
      <c r="C166" s="93"/>
      <c r="D166" s="93"/>
      <c r="E166" s="93"/>
      <c r="F166" s="93"/>
      <c r="G166" s="93"/>
      <c r="H166" s="482"/>
      <c r="I166" s="482"/>
      <c r="J166" s="482"/>
      <c r="K166" s="482"/>
      <c r="L166" s="482"/>
      <c r="M166" s="482"/>
      <c r="N166" s="482"/>
      <c r="O166" s="482"/>
      <c r="P166" s="482"/>
      <c r="Q166" s="548"/>
    </row>
    <row r="167" spans="1:17" ht="12.75">
      <c r="A167" s="559"/>
      <c r="B167" s="93"/>
      <c r="C167" s="93"/>
      <c r="D167" s="93"/>
      <c r="E167" s="93"/>
      <c r="F167" s="93"/>
      <c r="G167" s="93"/>
      <c r="H167" s="482"/>
      <c r="I167" s="482"/>
      <c r="J167" s="482"/>
      <c r="K167" s="482"/>
      <c r="L167" s="482"/>
      <c r="M167" s="482"/>
      <c r="N167" s="482"/>
      <c r="O167" s="482"/>
      <c r="P167" s="482"/>
      <c r="Q167" s="548"/>
    </row>
    <row r="168" spans="1:17" ht="24.75" customHeight="1">
      <c r="A168" s="560" t="s">
        <v>313</v>
      </c>
      <c r="B168" s="561"/>
      <c r="C168" s="561"/>
      <c r="D168" s="562"/>
      <c r="E168" s="562"/>
      <c r="F168" s="563"/>
      <c r="G168" s="562"/>
      <c r="H168" s="482"/>
      <c r="I168" s="482"/>
      <c r="J168" s="482"/>
      <c r="K168" s="564">
        <f>K157</f>
        <v>-67.17489733000002</v>
      </c>
      <c r="L168" s="562" t="s">
        <v>311</v>
      </c>
      <c r="M168" s="482"/>
      <c r="N168" s="482"/>
      <c r="O168" s="482"/>
      <c r="P168" s="564">
        <f>P157</f>
        <v>-0.47449213000000007</v>
      </c>
      <c r="Q168" s="565" t="s">
        <v>311</v>
      </c>
    </row>
    <row r="169" spans="1:17" ht="15">
      <c r="A169" s="566"/>
      <c r="B169" s="567"/>
      <c r="C169" s="567"/>
      <c r="D169" s="554"/>
      <c r="E169" s="554"/>
      <c r="F169" s="568"/>
      <c r="G169" s="554"/>
      <c r="H169" s="482"/>
      <c r="I169" s="482"/>
      <c r="J169" s="482"/>
      <c r="K169" s="544"/>
      <c r="L169" s="554"/>
      <c r="M169" s="482"/>
      <c r="N169" s="482"/>
      <c r="O169" s="482"/>
      <c r="P169" s="544"/>
      <c r="Q169" s="569"/>
    </row>
    <row r="170" spans="1:17" ht="22.5" customHeight="1">
      <c r="A170" s="570" t="s">
        <v>312</v>
      </c>
      <c r="B170" s="44"/>
      <c r="C170" s="44"/>
      <c r="D170" s="554"/>
      <c r="E170" s="554"/>
      <c r="F170" s="571"/>
      <c r="G170" s="562"/>
      <c r="H170" s="482"/>
      <c r="I170" s="482"/>
      <c r="J170" s="482"/>
      <c r="K170" s="564">
        <f>'STEPPED UP GENCO'!K41</f>
        <v>-5.9346888528</v>
      </c>
      <c r="L170" s="562" t="s">
        <v>311</v>
      </c>
      <c r="M170" s="482"/>
      <c r="N170" s="482"/>
      <c r="O170" s="482"/>
      <c r="P170" s="564">
        <f>'STEPPED UP GENCO'!P41</f>
        <v>-0.03579267800000004</v>
      </c>
      <c r="Q170" s="565" t="s">
        <v>311</v>
      </c>
    </row>
    <row r="171" spans="1:17" ht="12.75">
      <c r="A171" s="572"/>
      <c r="B171" s="482"/>
      <c r="C171" s="482"/>
      <c r="D171" s="482"/>
      <c r="E171" s="482"/>
      <c r="F171" s="482"/>
      <c r="G171" s="482"/>
      <c r="H171" s="482"/>
      <c r="I171" s="482"/>
      <c r="J171" s="482"/>
      <c r="K171" s="482"/>
      <c r="L171" s="482"/>
      <c r="M171" s="482"/>
      <c r="N171" s="482"/>
      <c r="O171" s="482"/>
      <c r="P171" s="482"/>
      <c r="Q171" s="548"/>
    </row>
    <row r="172" spans="1:17" ht="2.25" customHeight="1">
      <c r="A172" s="572"/>
      <c r="B172" s="482"/>
      <c r="C172" s="482"/>
      <c r="D172" s="482"/>
      <c r="E172" s="482"/>
      <c r="F172" s="482"/>
      <c r="G172" s="482"/>
      <c r="H172" s="482"/>
      <c r="I172" s="482"/>
      <c r="J172" s="482"/>
      <c r="K172" s="482"/>
      <c r="L172" s="482"/>
      <c r="M172" s="482"/>
      <c r="N172" s="482"/>
      <c r="O172" s="482"/>
      <c r="P172" s="482"/>
      <c r="Q172" s="548"/>
    </row>
    <row r="173" spans="1:17" ht="7.5" customHeight="1">
      <c r="A173" s="572"/>
      <c r="B173" s="482"/>
      <c r="C173" s="482"/>
      <c r="D173" s="482"/>
      <c r="E173" s="482"/>
      <c r="F173" s="482"/>
      <c r="G173" s="482"/>
      <c r="H173" s="482"/>
      <c r="I173" s="482"/>
      <c r="J173" s="482"/>
      <c r="K173" s="482"/>
      <c r="L173" s="482"/>
      <c r="M173" s="482"/>
      <c r="N173" s="482"/>
      <c r="O173" s="482"/>
      <c r="P173" s="482"/>
      <c r="Q173" s="548"/>
    </row>
    <row r="174" spans="1:17" ht="21" thickBot="1">
      <c r="A174" s="573"/>
      <c r="B174" s="549"/>
      <c r="C174" s="549"/>
      <c r="D174" s="549"/>
      <c r="E174" s="549"/>
      <c r="F174" s="549"/>
      <c r="G174" s="549"/>
      <c r="H174" s="574"/>
      <c r="I174" s="574"/>
      <c r="J174" s="575" t="s">
        <v>314</v>
      </c>
      <c r="K174" s="576">
        <f>SUM(K168:K173)</f>
        <v>-73.10958618280002</v>
      </c>
      <c r="L174" s="574" t="s">
        <v>311</v>
      </c>
      <c r="M174" s="577"/>
      <c r="N174" s="549"/>
      <c r="O174" s="549"/>
      <c r="P174" s="576">
        <f>SUM(P168:P173)</f>
        <v>-0.5102848080000001</v>
      </c>
      <c r="Q174" s="578" t="s">
        <v>311</v>
      </c>
    </row>
  </sheetData>
  <sheetProtection/>
  <printOptions horizontalCentered="1"/>
  <pageMargins left="0.39" right="0.25" top="0.36" bottom="0" header="0.38" footer="0.5"/>
  <pageSetup horizontalDpi="600" verticalDpi="600" orientation="landscape" scale="59" r:id="rId1"/>
  <rowBreaks count="2" manualBreakCount="2">
    <brk id="65" max="16" man="1"/>
    <brk id="117" max="16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Q24"/>
  <sheetViews>
    <sheetView zoomScale="115" zoomScaleNormal="115" zoomScalePageLayoutView="0" workbookViewId="0" topLeftCell="A1">
      <selection activeCell="G6" sqref="G6"/>
    </sheetView>
  </sheetViews>
  <sheetFormatPr defaultColWidth="9.140625" defaultRowHeight="12.75"/>
  <cols>
    <col min="1" max="1" width="6.8515625" style="447" customWidth="1"/>
    <col min="2" max="2" width="12.00390625" style="447" customWidth="1"/>
    <col min="3" max="3" width="9.8515625" style="447" bestFit="1" customWidth="1"/>
    <col min="4" max="5" width="9.140625" style="447" customWidth="1"/>
    <col min="6" max="6" width="9.28125" style="447" bestFit="1" customWidth="1"/>
    <col min="7" max="7" width="13.00390625" style="447" customWidth="1"/>
    <col min="8" max="8" width="12.140625" style="447" customWidth="1"/>
    <col min="9" max="9" width="9.28125" style="447" bestFit="1" customWidth="1"/>
    <col min="10" max="10" width="10.57421875" style="447" bestFit="1" customWidth="1"/>
    <col min="11" max="11" width="10.00390625" style="447" customWidth="1"/>
    <col min="12" max="13" width="11.8515625" style="447" customWidth="1"/>
    <col min="14" max="14" width="9.28125" style="447" bestFit="1" customWidth="1"/>
    <col min="15" max="15" width="10.57421875" style="447" bestFit="1" customWidth="1"/>
    <col min="16" max="16" width="12.7109375" style="447" customWidth="1"/>
    <col min="17" max="17" width="12.28125" style="447" customWidth="1"/>
    <col min="18" max="16384" width="9.140625" style="447" customWidth="1"/>
  </cols>
  <sheetData>
    <row r="1" spans="1:16" ht="24" thickBot="1">
      <c r="A1" s="3"/>
      <c r="G1" s="482"/>
      <c r="H1" s="482"/>
      <c r="I1" s="45" t="s">
        <v>378</v>
      </c>
      <c r="J1" s="482"/>
      <c r="K1" s="482"/>
      <c r="L1" s="482"/>
      <c r="M1" s="482"/>
      <c r="N1" s="45" t="s">
        <v>379</v>
      </c>
      <c r="O1" s="482"/>
      <c r="P1" s="482"/>
    </row>
    <row r="2" spans="1:17" ht="39.75" thickBot="1" thickTop="1">
      <c r="A2" s="503" t="s">
        <v>8</v>
      </c>
      <c r="B2" s="504" t="s">
        <v>9</v>
      </c>
      <c r="C2" s="505" t="s">
        <v>1</v>
      </c>
      <c r="D2" s="505" t="s">
        <v>2</v>
      </c>
      <c r="E2" s="505" t="s">
        <v>3</v>
      </c>
      <c r="F2" s="505" t="s">
        <v>10</v>
      </c>
      <c r="G2" s="503" t="str">
        <f>NDPL!G5</f>
        <v>FINAL READING 01/01/2020</v>
      </c>
      <c r="H2" s="505" t="str">
        <f>NDPL!H5</f>
        <v>INTIAL READING 01/12/2019</v>
      </c>
      <c r="I2" s="505" t="s">
        <v>4</v>
      </c>
      <c r="J2" s="505" t="s">
        <v>5</v>
      </c>
      <c r="K2" s="505" t="s">
        <v>6</v>
      </c>
      <c r="L2" s="503" t="str">
        <f>NDPL!G5</f>
        <v>FINAL READING 01/01/2020</v>
      </c>
      <c r="M2" s="505" t="str">
        <f>NDPL!H5</f>
        <v>INTIAL READING 01/12/2019</v>
      </c>
      <c r="N2" s="505" t="s">
        <v>4</v>
      </c>
      <c r="O2" s="505" t="s">
        <v>5</v>
      </c>
      <c r="P2" s="527" t="s">
        <v>6</v>
      </c>
      <c r="Q2" s="676"/>
    </row>
    <row r="3" ht="14.25" thickBot="1" thickTop="1"/>
    <row r="4" spans="1:17" ht="13.5" thickTop="1">
      <c r="A4" s="458"/>
      <c r="B4" s="247" t="s">
        <v>324</v>
      </c>
      <c r="C4" s="457"/>
      <c r="D4" s="457"/>
      <c r="E4" s="457"/>
      <c r="F4" s="586"/>
      <c r="G4" s="458"/>
      <c r="H4" s="457"/>
      <c r="I4" s="457"/>
      <c r="J4" s="457"/>
      <c r="K4" s="586"/>
      <c r="L4" s="458"/>
      <c r="M4" s="457"/>
      <c r="N4" s="457"/>
      <c r="O4" s="457"/>
      <c r="P4" s="586"/>
      <c r="Q4" s="534"/>
    </row>
    <row r="5" spans="1:17" ht="12.75">
      <c r="A5" s="677"/>
      <c r="B5" s="123" t="s">
        <v>328</v>
      </c>
      <c r="C5" s="124" t="s">
        <v>263</v>
      </c>
      <c r="D5" s="482"/>
      <c r="E5" s="482"/>
      <c r="F5" s="670"/>
      <c r="G5" s="677"/>
      <c r="H5" s="482"/>
      <c r="I5" s="482"/>
      <c r="J5" s="482"/>
      <c r="K5" s="670"/>
      <c r="L5" s="677"/>
      <c r="M5" s="482"/>
      <c r="N5" s="482"/>
      <c r="O5" s="482"/>
      <c r="P5" s="670"/>
      <c r="Q5" s="451"/>
    </row>
    <row r="6" spans="1:17" ht="15">
      <c r="A6" s="481">
        <v>1</v>
      </c>
      <c r="B6" s="482" t="s">
        <v>325</v>
      </c>
      <c r="C6" s="483">
        <v>5100238</v>
      </c>
      <c r="D6" s="121" t="s">
        <v>12</v>
      </c>
      <c r="E6" s="121" t="s">
        <v>265</v>
      </c>
      <c r="F6" s="484">
        <v>750</v>
      </c>
      <c r="G6" s="330" t="e">
        <v>#N/A</v>
      </c>
      <c r="H6" s="267">
        <v>70850</v>
      </c>
      <c r="I6" s="388" t="e">
        <f>G6-H6</f>
        <v>#N/A</v>
      </c>
      <c r="J6" s="388" t="e">
        <f>$F6*I6</f>
        <v>#N/A</v>
      </c>
      <c r="K6" s="468" t="e">
        <f>J6/1000000</f>
        <v>#N/A</v>
      </c>
      <c r="L6" s="330" t="e">
        <v>#N/A</v>
      </c>
      <c r="M6" s="267">
        <v>999899</v>
      </c>
      <c r="N6" s="388" t="e">
        <f>L6-M6</f>
        <v>#N/A</v>
      </c>
      <c r="O6" s="388" t="e">
        <f>$F6*N6</f>
        <v>#N/A</v>
      </c>
      <c r="P6" s="468" t="e">
        <f>O6/1000000</f>
        <v>#N/A</v>
      </c>
      <c r="Q6" s="461"/>
    </row>
    <row r="7" spans="1:17" s="743" customFormat="1" ht="15">
      <c r="A7" s="733">
        <v>2</v>
      </c>
      <c r="B7" s="734" t="s">
        <v>326</v>
      </c>
      <c r="C7" s="735">
        <v>5295188</v>
      </c>
      <c r="D7" s="736" t="s">
        <v>12</v>
      </c>
      <c r="E7" s="736" t="s">
        <v>265</v>
      </c>
      <c r="F7" s="737">
        <v>1500</v>
      </c>
      <c r="G7" s="738" t="e">
        <v>#N/A</v>
      </c>
      <c r="H7" s="739" t="e">
        <v>#N/A</v>
      </c>
      <c r="I7" s="740" t="e">
        <f>G7-H7</f>
        <v>#N/A</v>
      </c>
      <c r="J7" s="740" t="e">
        <f>$F7*I7</f>
        <v>#N/A</v>
      </c>
      <c r="K7" s="741" t="e">
        <f>J7/1000000</f>
        <v>#N/A</v>
      </c>
      <c r="L7" s="738" t="e">
        <v>#N/A</v>
      </c>
      <c r="M7" s="739" t="e">
        <v>#N/A</v>
      </c>
      <c r="N7" s="740" t="e">
        <f>L7-M7</f>
        <v>#N/A</v>
      </c>
      <c r="O7" s="740" t="e">
        <f>$F7*N7</f>
        <v>#N/A</v>
      </c>
      <c r="P7" s="741" t="e">
        <f>O7/1000000</f>
        <v>#N/A</v>
      </c>
      <c r="Q7" s="742"/>
    </row>
    <row r="8" spans="1:17" s="521" customFormat="1" ht="15">
      <c r="A8" s="512">
        <v>3</v>
      </c>
      <c r="B8" s="513" t="s">
        <v>327</v>
      </c>
      <c r="C8" s="514">
        <v>4864840</v>
      </c>
      <c r="D8" s="515" t="s">
        <v>12</v>
      </c>
      <c r="E8" s="515" t="s">
        <v>265</v>
      </c>
      <c r="F8" s="516">
        <v>750</v>
      </c>
      <c r="G8" s="517">
        <v>810396</v>
      </c>
      <c r="H8" s="331">
        <v>814103</v>
      </c>
      <c r="I8" s="518">
        <f>G8-H8</f>
        <v>-3707</v>
      </c>
      <c r="J8" s="518">
        <f>$F8*I8</f>
        <v>-2780250</v>
      </c>
      <c r="K8" s="519">
        <f>J8/1000000</f>
        <v>-2.78025</v>
      </c>
      <c r="L8" s="517">
        <v>998653</v>
      </c>
      <c r="M8" s="331">
        <v>998653</v>
      </c>
      <c r="N8" s="518">
        <f>L8-M8</f>
        <v>0</v>
      </c>
      <c r="O8" s="518">
        <f>$F8*N8</f>
        <v>0</v>
      </c>
      <c r="P8" s="519">
        <f>O8/1000000</f>
        <v>0</v>
      </c>
      <c r="Q8" s="520"/>
    </row>
    <row r="9" spans="1:17" ht="12.75">
      <c r="A9" s="481"/>
      <c r="B9" s="482"/>
      <c r="C9" s="483"/>
      <c r="D9" s="482"/>
      <c r="E9" s="482"/>
      <c r="F9" s="484"/>
      <c r="G9" s="481"/>
      <c r="H9" s="483"/>
      <c r="I9" s="482"/>
      <c r="J9" s="482"/>
      <c r="K9" s="670"/>
      <c r="L9" s="481"/>
      <c r="M9" s="483"/>
      <c r="N9" s="482"/>
      <c r="O9" s="482"/>
      <c r="P9" s="670"/>
      <c r="Q9" s="451"/>
    </row>
    <row r="10" spans="1:17" ht="12.75">
      <c r="A10" s="677"/>
      <c r="B10" s="482"/>
      <c r="C10" s="482"/>
      <c r="D10" s="482"/>
      <c r="E10" s="482"/>
      <c r="F10" s="670"/>
      <c r="G10" s="481"/>
      <c r="H10" s="483"/>
      <c r="I10" s="482"/>
      <c r="J10" s="482"/>
      <c r="K10" s="670"/>
      <c r="L10" s="481"/>
      <c r="M10" s="483"/>
      <c r="N10" s="482"/>
      <c r="O10" s="482"/>
      <c r="P10" s="670"/>
      <c r="Q10" s="451"/>
    </row>
    <row r="11" spans="1:17" ht="12.75">
      <c r="A11" s="677"/>
      <c r="B11" s="482"/>
      <c r="C11" s="482"/>
      <c r="D11" s="482"/>
      <c r="E11" s="482"/>
      <c r="F11" s="670"/>
      <c r="G11" s="481"/>
      <c r="H11" s="483"/>
      <c r="I11" s="482"/>
      <c r="J11" s="482"/>
      <c r="K11" s="670"/>
      <c r="L11" s="481"/>
      <c r="M11" s="483"/>
      <c r="N11" s="482"/>
      <c r="O11" s="482"/>
      <c r="P11" s="670"/>
      <c r="Q11" s="451"/>
    </row>
    <row r="12" spans="1:17" ht="12.75">
      <c r="A12" s="677"/>
      <c r="B12" s="482"/>
      <c r="C12" s="482"/>
      <c r="D12" s="482"/>
      <c r="E12" s="482"/>
      <c r="F12" s="670"/>
      <c r="G12" s="481"/>
      <c r="H12" s="483"/>
      <c r="I12" s="124" t="s">
        <v>301</v>
      </c>
      <c r="J12" s="482"/>
      <c r="K12" s="529" t="e">
        <f>SUM(K6:K8)</f>
        <v>#N/A</v>
      </c>
      <c r="L12" s="481"/>
      <c r="M12" s="483"/>
      <c r="N12" s="124" t="s">
        <v>301</v>
      </c>
      <c r="O12" s="482"/>
      <c r="P12" s="529" t="e">
        <f>SUM(P6:P8)</f>
        <v>#N/A</v>
      </c>
      <c r="Q12" s="451"/>
    </row>
    <row r="13" spans="1:17" ht="12.75">
      <c r="A13" s="677"/>
      <c r="B13" s="482"/>
      <c r="C13" s="482"/>
      <c r="D13" s="482"/>
      <c r="E13" s="482"/>
      <c r="F13" s="670"/>
      <c r="G13" s="481"/>
      <c r="H13" s="483"/>
      <c r="I13" s="300"/>
      <c r="J13" s="482"/>
      <c r="K13" s="187"/>
      <c r="L13" s="481"/>
      <c r="M13" s="483"/>
      <c r="N13" s="300"/>
      <c r="O13" s="482"/>
      <c r="P13" s="187"/>
      <c r="Q13" s="451"/>
    </row>
    <row r="14" spans="1:17" ht="12.75">
      <c r="A14" s="677"/>
      <c r="B14" s="482"/>
      <c r="C14" s="482"/>
      <c r="D14" s="482"/>
      <c r="E14" s="482"/>
      <c r="F14" s="670"/>
      <c r="G14" s="481"/>
      <c r="H14" s="483"/>
      <c r="I14" s="482"/>
      <c r="J14" s="482"/>
      <c r="K14" s="670"/>
      <c r="L14" s="481"/>
      <c r="M14" s="483"/>
      <c r="N14" s="482"/>
      <c r="O14" s="482"/>
      <c r="P14" s="670"/>
      <c r="Q14" s="451"/>
    </row>
    <row r="15" spans="1:17" ht="12.75">
      <c r="A15" s="677"/>
      <c r="B15" s="117" t="s">
        <v>148</v>
      </c>
      <c r="C15" s="482"/>
      <c r="D15" s="482"/>
      <c r="E15" s="482"/>
      <c r="F15" s="670"/>
      <c r="G15" s="481"/>
      <c r="H15" s="483"/>
      <c r="I15" s="482"/>
      <c r="J15" s="482"/>
      <c r="K15" s="670"/>
      <c r="L15" s="481"/>
      <c r="M15" s="483"/>
      <c r="N15" s="482"/>
      <c r="O15" s="482"/>
      <c r="P15" s="670"/>
      <c r="Q15" s="451"/>
    </row>
    <row r="16" spans="1:17" ht="12.75">
      <c r="A16" s="678"/>
      <c r="B16" s="117" t="s">
        <v>262</v>
      </c>
      <c r="C16" s="108" t="s">
        <v>263</v>
      </c>
      <c r="D16" s="108"/>
      <c r="E16" s="109"/>
      <c r="F16" s="110"/>
      <c r="G16" s="111"/>
      <c r="H16" s="483"/>
      <c r="I16" s="482"/>
      <c r="J16" s="482"/>
      <c r="K16" s="670"/>
      <c r="L16" s="481"/>
      <c r="M16" s="483"/>
      <c r="N16" s="482"/>
      <c r="O16" s="482"/>
      <c r="P16" s="670"/>
      <c r="Q16" s="451"/>
    </row>
    <row r="17" spans="1:17" ht="15">
      <c r="A17" s="111">
        <v>1</v>
      </c>
      <c r="B17" s="112" t="s">
        <v>264</v>
      </c>
      <c r="C17" s="113">
        <v>5100232</v>
      </c>
      <c r="D17" s="114" t="s">
        <v>12</v>
      </c>
      <c r="E17" s="114" t="s">
        <v>265</v>
      </c>
      <c r="F17" s="115">
        <v>5000</v>
      </c>
      <c r="G17" s="330">
        <v>1571</v>
      </c>
      <c r="H17" s="267">
        <v>1774</v>
      </c>
      <c r="I17" s="388">
        <f>G17-H17</f>
        <v>-203</v>
      </c>
      <c r="J17" s="388">
        <f>$F17*I17</f>
        <v>-1015000</v>
      </c>
      <c r="K17" s="468">
        <f>J17/1000000</f>
        <v>-1.015</v>
      </c>
      <c r="L17" s="330">
        <v>13229</v>
      </c>
      <c r="M17" s="267">
        <v>13228</v>
      </c>
      <c r="N17" s="388">
        <f>L17-M17</f>
        <v>1</v>
      </c>
      <c r="O17" s="388">
        <f>$F17*N17</f>
        <v>5000</v>
      </c>
      <c r="P17" s="468">
        <f>O17/1000000</f>
        <v>0.005</v>
      </c>
      <c r="Q17" s="451"/>
    </row>
    <row r="18" spans="1:17" ht="15">
      <c r="A18" s="111">
        <v>2</v>
      </c>
      <c r="B18" s="120" t="s">
        <v>266</v>
      </c>
      <c r="C18" s="113">
        <v>4864938</v>
      </c>
      <c r="D18" s="114" t="s">
        <v>12</v>
      </c>
      <c r="E18" s="114" t="s">
        <v>265</v>
      </c>
      <c r="F18" s="115">
        <v>1000</v>
      </c>
      <c r="G18" s="330">
        <v>999964</v>
      </c>
      <c r="H18" s="331">
        <v>999964</v>
      </c>
      <c r="I18" s="388">
        <f>G18-H18</f>
        <v>0</v>
      </c>
      <c r="J18" s="388">
        <f>$F18*I18</f>
        <v>0</v>
      </c>
      <c r="K18" s="468">
        <f>J18/1000000</f>
        <v>0</v>
      </c>
      <c r="L18" s="330">
        <v>862424</v>
      </c>
      <c r="M18" s="331">
        <v>861296</v>
      </c>
      <c r="N18" s="388">
        <f>L18-M18</f>
        <v>1128</v>
      </c>
      <c r="O18" s="388">
        <f>$F18*N18</f>
        <v>1128000</v>
      </c>
      <c r="P18" s="468">
        <f>O18/1000000</f>
        <v>1.128</v>
      </c>
      <c r="Q18" s="461"/>
    </row>
    <row r="19" spans="1:17" ht="15">
      <c r="A19" s="111">
        <v>3</v>
      </c>
      <c r="B19" s="112" t="s">
        <v>267</v>
      </c>
      <c r="C19" s="113">
        <v>4864947</v>
      </c>
      <c r="D19" s="114" t="s">
        <v>12</v>
      </c>
      <c r="E19" s="114" t="s">
        <v>265</v>
      </c>
      <c r="F19" s="115">
        <v>1000</v>
      </c>
      <c r="G19" s="330">
        <v>980228</v>
      </c>
      <c r="H19" s="331">
        <v>978798</v>
      </c>
      <c r="I19" s="388">
        <f>G19-H19</f>
        <v>1430</v>
      </c>
      <c r="J19" s="388">
        <f>$F19*I19</f>
        <v>1430000</v>
      </c>
      <c r="K19" s="468">
        <f>J19/1000000</f>
        <v>1.43</v>
      </c>
      <c r="L19" s="330">
        <v>466</v>
      </c>
      <c r="M19" s="331">
        <v>272</v>
      </c>
      <c r="N19" s="388">
        <f>L19-M19</f>
        <v>194</v>
      </c>
      <c r="O19" s="388">
        <f>$F19*N19</f>
        <v>194000</v>
      </c>
      <c r="P19" s="468">
        <f>O19/1000000</f>
        <v>0.194</v>
      </c>
      <c r="Q19" s="682"/>
    </row>
    <row r="20" spans="1:17" ht="12.75">
      <c r="A20" s="111"/>
      <c r="B20" s="112"/>
      <c r="C20" s="113"/>
      <c r="D20" s="114"/>
      <c r="E20" s="114"/>
      <c r="F20" s="116"/>
      <c r="G20" s="125"/>
      <c r="H20" s="482"/>
      <c r="I20" s="388"/>
      <c r="J20" s="388"/>
      <c r="K20" s="468"/>
      <c r="L20" s="606"/>
      <c r="M20" s="605"/>
      <c r="N20" s="388"/>
      <c r="O20" s="388"/>
      <c r="P20" s="468"/>
      <c r="Q20" s="451"/>
    </row>
    <row r="21" spans="1:17" ht="12.75">
      <c r="A21" s="677"/>
      <c r="B21" s="482"/>
      <c r="C21" s="482"/>
      <c r="D21" s="482"/>
      <c r="E21" s="482"/>
      <c r="F21" s="670"/>
      <c r="G21" s="677"/>
      <c r="H21" s="482"/>
      <c r="I21" s="482"/>
      <c r="J21" s="482"/>
      <c r="K21" s="670"/>
      <c r="L21" s="677"/>
      <c r="M21" s="482"/>
      <c r="N21" s="482"/>
      <c r="O21" s="482"/>
      <c r="P21" s="670"/>
      <c r="Q21" s="451"/>
    </row>
    <row r="22" spans="1:17" ht="12.75">
      <c r="A22" s="677"/>
      <c r="B22" s="482"/>
      <c r="C22" s="482"/>
      <c r="D22" s="482"/>
      <c r="E22" s="482"/>
      <c r="F22" s="670"/>
      <c r="G22" s="677"/>
      <c r="H22" s="482"/>
      <c r="I22" s="482"/>
      <c r="J22" s="482"/>
      <c r="K22" s="670"/>
      <c r="L22" s="677"/>
      <c r="M22" s="482"/>
      <c r="N22" s="482"/>
      <c r="O22" s="482"/>
      <c r="P22" s="670"/>
      <c r="Q22" s="451"/>
    </row>
    <row r="23" spans="1:17" ht="12.75">
      <c r="A23" s="677"/>
      <c r="B23" s="482"/>
      <c r="C23" s="482"/>
      <c r="D23" s="482"/>
      <c r="E23" s="482"/>
      <c r="F23" s="670"/>
      <c r="G23" s="677"/>
      <c r="H23" s="482"/>
      <c r="I23" s="124" t="s">
        <v>301</v>
      </c>
      <c r="J23" s="482"/>
      <c r="K23" s="529">
        <f>SUM(K17:K19)</f>
        <v>0.41500000000000004</v>
      </c>
      <c r="L23" s="677"/>
      <c r="M23" s="482"/>
      <c r="N23" s="124" t="s">
        <v>301</v>
      </c>
      <c r="O23" s="482"/>
      <c r="P23" s="529">
        <f>SUM(P17:P19)</f>
        <v>1.3269999999999997</v>
      </c>
      <c r="Q23" s="451"/>
    </row>
    <row r="24" spans="1:17" ht="13.5" thickBot="1">
      <c r="A24" s="587"/>
      <c r="B24" s="485"/>
      <c r="C24" s="485"/>
      <c r="D24" s="485"/>
      <c r="E24" s="485"/>
      <c r="F24" s="588"/>
      <c r="G24" s="587"/>
      <c r="H24" s="485"/>
      <c r="I24" s="485"/>
      <c r="J24" s="485"/>
      <c r="K24" s="588"/>
      <c r="L24" s="587"/>
      <c r="M24" s="485"/>
      <c r="N24" s="485"/>
      <c r="O24" s="485"/>
      <c r="P24" s="588"/>
      <c r="Q24" s="545"/>
    </row>
    <row r="25" ht="13.5" thickTop="1"/>
  </sheetData>
  <sheetProtection/>
  <printOptions/>
  <pageMargins left="0.75" right="0.75" top="1" bottom="1" header="0.5" footer="0.5"/>
  <pageSetup horizontalDpi="600" verticalDpi="600" orientation="landscape" scale="6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12" sqref="H12"/>
    </sheetView>
  </sheetViews>
  <sheetFormatPr defaultColWidth="9.140625" defaultRowHeight="12.75"/>
  <sheetData>
    <row r="8" s="106" customFormat="1" ht="12.75"/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77"/>
  <sheetViews>
    <sheetView view="pageBreakPreview" zoomScale="82" zoomScaleNormal="85" zoomScaleSheetLayoutView="82" zoomScalePageLayoutView="0" workbookViewId="0" topLeftCell="A148">
      <selection activeCell="P33" sqref="P33"/>
    </sheetView>
  </sheetViews>
  <sheetFormatPr defaultColWidth="9.140625" defaultRowHeight="12.75"/>
  <cols>
    <col min="1" max="1" width="4.28125" style="0" customWidth="1"/>
    <col min="2" max="2" width="23.57421875" style="0" customWidth="1"/>
    <col min="3" max="3" width="12.28125" style="0" customWidth="1"/>
    <col min="4" max="4" width="8.57421875" style="0" customWidth="1"/>
    <col min="5" max="5" width="12.28125" style="0" customWidth="1"/>
    <col min="6" max="6" width="8.00390625" style="0" customWidth="1"/>
    <col min="7" max="7" width="13.28125" style="0" customWidth="1"/>
    <col min="8" max="8" width="13.8515625" style="0" customWidth="1"/>
    <col min="9" max="9" width="10.00390625" style="0" bestFit="1" customWidth="1"/>
    <col min="10" max="10" width="13.140625" style="0" customWidth="1"/>
    <col min="11" max="11" width="13.421875" style="0" customWidth="1"/>
    <col min="12" max="12" width="13.8515625" style="0" customWidth="1"/>
    <col min="13" max="13" width="14.00390625" style="0" customWidth="1"/>
    <col min="14" max="14" width="11.8515625" style="0" customWidth="1"/>
    <col min="15" max="15" width="14.7109375" style="0" customWidth="1"/>
    <col min="16" max="16" width="12.8515625" style="0" customWidth="1"/>
    <col min="17" max="17" width="18.421875" style="0" customWidth="1"/>
  </cols>
  <sheetData>
    <row r="1" s="804" customFormat="1" ht="12.75" customHeight="1">
      <c r="A1" s="15" t="s">
        <v>222</v>
      </c>
    </row>
    <row r="2" spans="1:18" s="804" customFormat="1" ht="12.75" customHeight="1">
      <c r="A2" s="2" t="s">
        <v>223</v>
      </c>
      <c r="K2" s="805"/>
      <c r="Q2" s="806" t="str">
        <f>NDPL!$Q$1</f>
        <v>DECEMBER-2019</v>
      </c>
      <c r="R2" s="806"/>
    </row>
    <row r="3" s="804" customFormat="1" ht="12.75" customHeight="1">
      <c r="A3" s="89" t="s">
        <v>81</v>
      </c>
    </row>
    <row r="4" spans="1:16" s="804" customFormat="1" ht="12.75" customHeight="1" thickBot="1">
      <c r="A4" s="89" t="s">
        <v>231</v>
      </c>
      <c r="G4" s="127"/>
      <c r="H4" s="127"/>
      <c r="I4" s="805" t="s">
        <v>7</v>
      </c>
      <c r="J4" s="127"/>
      <c r="K4" s="127"/>
      <c r="L4" s="127"/>
      <c r="M4" s="127"/>
      <c r="N4" s="805" t="s">
        <v>379</v>
      </c>
      <c r="O4" s="127"/>
      <c r="P4" s="127"/>
    </row>
    <row r="5" spans="1:17" ht="55.5" customHeight="1" thickBot="1" thickTop="1">
      <c r="A5" s="34" t="s">
        <v>8</v>
      </c>
      <c r="B5" s="31" t="s">
        <v>9</v>
      </c>
      <c r="C5" s="32" t="s">
        <v>1</v>
      </c>
      <c r="D5" s="32" t="s">
        <v>2</v>
      </c>
      <c r="E5" s="32" t="s">
        <v>3</v>
      </c>
      <c r="F5" s="32" t="s">
        <v>10</v>
      </c>
      <c r="G5" s="34" t="str">
        <f>NDPL!G5</f>
        <v>FINAL READING 01/01/2020</v>
      </c>
      <c r="H5" s="32" t="str">
        <f>NDPL!H5</f>
        <v>INTIAL READING 01/12/2019</v>
      </c>
      <c r="I5" s="32" t="s">
        <v>4</v>
      </c>
      <c r="J5" s="32" t="s">
        <v>5</v>
      </c>
      <c r="K5" s="32" t="s">
        <v>6</v>
      </c>
      <c r="L5" s="34" t="str">
        <f>NDPL!G5</f>
        <v>FINAL READING 01/01/2020</v>
      </c>
      <c r="M5" s="32" t="str">
        <f>NDPL!H5</f>
        <v>INTIAL READING 01/12/2019</v>
      </c>
      <c r="N5" s="32" t="s">
        <v>4</v>
      </c>
      <c r="O5" s="32" t="s">
        <v>5</v>
      </c>
      <c r="P5" s="32" t="s">
        <v>6</v>
      </c>
      <c r="Q5" s="173" t="s">
        <v>292</v>
      </c>
    </row>
    <row r="6" spans="1:16" ht="0.75" customHeight="1" thickBot="1" thickTop="1">
      <c r="A6" s="5"/>
      <c r="B6" s="13"/>
      <c r="C6" s="4"/>
      <c r="D6" s="4"/>
      <c r="E6" s="4"/>
      <c r="F6" s="4"/>
      <c r="G6" s="4"/>
      <c r="H6" s="4"/>
      <c r="I6" s="4"/>
      <c r="J6" s="4"/>
      <c r="K6" s="4"/>
      <c r="L6" s="18"/>
      <c r="M6" s="4"/>
      <c r="N6" s="4"/>
      <c r="O6" s="4"/>
      <c r="P6" s="4"/>
    </row>
    <row r="7" spans="1:17" ht="15.75" customHeight="1" thickTop="1">
      <c r="A7" s="348"/>
      <c r="B7" s="349" t="s">
        <v>137</v>
      </c>
      <c r="C7" s="339"/>
      <c r="D7" s="35"/>
      <c r="E7" s="35"/>
      <c r="F7" s="36"/>
      <c r="G7" s="28"/>
      <c r="H7" s="23"/>
      <c r="I7" s="23"/>
      <c r="J7" s="23"/>
      <c r="K7" s="23"/>
      <c r="L7" s="22"/>
      <c r="M7" s="23"/>
      <c r="N7" s="23"/>
      <c r="O7" s="23"/>
      <c r="P7" s="23"/>
      <c r="Q7" s="145"/>
    </row>
    <row r="8" spans="1:17" s="447" customFormat="1" ht="15.75" customHeight="1">
      <c r="A8" s="350">
        <v>1</v>
      </c>
      <c r="B8" s="351" t="s">
        <v>82</v>
      </c>
      <c r="C8" s="354">
        <v>4865110</v>
      </c>
      <c r="D8" s="39" t="s">
        <v>12</v>
      </c>
      <c r="E8" s="40" t="s">
        <v>329</v>
      </c>
      <c r="F8" s="360">
        <v>100</v>
      </c>
      <c r="G8" s="330">
        <v>29682</v>
      </c>
      <c r="H8" s="267">
        <v>31052</v>
      </c>
      <c r="I8" s="267">
        <f aca="true" t="shared" si="0" ref="I8:I15">G8-H8</f>
        <v>-1370</v>
      </c>
      <c r="J8" s="267">
        <f aca="true" t="shared" si="1" ref="J8:J15">$F8*I8</f>
        <v>-137000</v>
      </c>
      <c r="K8" s="267">
        <f aca="true" t="shared" si="2" ref="K8:K15">J8/1000000</f>
        <v>-0.137</v>
      </c>
      <c r="L8" s="330">
        <v>994300</v>
      </c>
      <c r="M8" s="267">
        <v>994375</v>
      </c>
      <c r="N8" s="267">
        <f aca="true" t="shared" si="3" ref="N8:N14">L8-M8</f>
        <v>-75</v>
      </c>
      <c r="O8" s="267">
        <f aca="true" t="shared" si="4" ref="O8:O14">$F8*N8</f>
        <v>-7500</v>
      </c>
      <c r="P8" s="267">
        <f aca="true" t="shared" si="5" ref="P8:P14">O8/1000000</f>
        <v>-0.0075</v>
      </c>
      <c r="Q8" s="451"/>
    </row>
    <row r="9" spans="1:17" s="447" customFormat="1" ht="15.75" customHeight="1">
      <c r="A9" s="350">
        <v>2</v>
      </c>
      <c r="B9" s="351" t="s">
        <v>83</v>
      </c>
      <c r="C9" s="354">
        <v>4865080</v>
      </c>
      <c r="D9" s="39" t="s">
        <v>12</v>
      </c>
      <c r="E9" s="40" t="s">
        <v>329</v>
      </c>
      <c r="F9" s="360">
        <v>300</v>
      </c>
      <c r="G9" s="330">
        <v>12466</v>
      </c>
      <c r="H9" s="267">
        <v>13137</v>
      </c>
      <c r="I9" s="267">
        <f t="shared" si="0"/>
        <v>-671</v>
      </c>
      <c r="J9" s="267">
        <f t="shared" si="1"/>
        <v>-201300</v>
      </c>
      <c r="K9" s="267">
        <f t="shared" si="2"/>
        <v>-0.2013</v>
      </c>
      <c r="L9" s="330">
        <v>4585</v>
      </c>
      <c r="M9" s="267">
        <v>4721</v>
      </c>
      <c r="N9" s="267">
        <f t="shared" si="3"/>
        <v>-136</v>
      </c>
      <c r="O9" s="267">
        <f t="shared" si="4"/>
        <v>-40800</v>
      </c>
      <c r="P9" s="267">
        <f t="shared" si="5"/>
        <v>-0.0408</v>
      </c>
      <c r="Q9" s="461"/>
    </row>
    <row r="10" spans="1:17" s="447" customFormat="1" ht="15.75" customHeight="1">
      <c r="A10" s="350">
        <v>3</v>
      </c>
      <c r="B10" s="351" t="s">
        <v>84</v>
      </c>
      <c r="C10" s="354">
        <v>5295197</v>
      </c>
      <c r="D10" s="39" t="s">
        <v>12</v>
      </c>
      <c r="E10" s="40" t="s">
        <v>329</v>
      </c>
      <c r="F10" s="360">
        <v>75</v>
      </c>
      <c r="G10" s="330">
        <v>80226</v>
      </c>
      <c r="H10" s="267">
        <v>81249</v>
      </c>
      <c r="I10" s="267">
        <f t="shared" si="0"/>
        <v>-1023</v>
      </c>
      <c r="J10" s="267">
        <f>$F10*I10</f>
        <v>-76725</v>
      </c>
      <c r="K10" s="267">
        <f>J10/1000000</f>
        <v>-0.076725</v>
      </c>
      <c r="L10" s="330">
        <v>393861</v>
      </c>
      <c r="M10" s="267">
        <v>394362</v>
      </c>
      <c r="N10" s="267">
        <f t="shared" si="3"/>
        <v>-501</v>
      </c>
      <c r="O10" s="267">
        <f>$F10*N10</f>
        <v>-37575</v>
      </c>
      <c r="P10" s="267">
        <f>O10/1000000</f>
        <v>-0.037575</v>
      </c>
      <c r="Q10" s="451"/>
    </row>
    <row r="11" spans="1:17" s="447" customFormat="1" ht="15.75" customHeight="1">
      <c r="A11" s="350">
        <v>4</v>
      </c>
      <c r="B11" s="351" t="s">
        <v>85</v>
      </c>
      <c r="C11" s="354">
        <v>4865184</v>
      </c>
      <c r="D11" s="39" t="s">
        <v>12</v>
      </c>
      <c r="E11" s="40" t="s">
        <v>329</v>
      </c>
      <c r="F11" s="360">
        <v>300</v>
      </c>
      <c r="G11" s="330">
        <v>995454</v>
      </c>
      <c r="H11" s="267">
        <v>995514</v>
      </c>
      <c r="I11" s="267">
        <f t="shared" si="0"/>
        <v>-60</v>
      </c>
      <c r="J11" s="267">
        <f t="shared" si="1"/>
        <v>-18000</v>
      </c>
      <c r="K11" s="267">
        <f t="shared" si="2"/>
        <v>-0.018</v>
      </c>
      <c r="L11" s="330">
        <v>6018</v>
      </c>
      <c r="M11" s="267">
        <v>6019</v>
      </c>
      <c r="N11" s="267">
        <f t="shared" si="3"/>
        <v>-1</v>
      </c>
      <c r="O11" s="267">
        <f t="shared" si="4"/>
        <v>-300</v>
      </c>
      <c r="P11" s="267">
        <f t="shared" si="5"/>
        <v>-0.0003</v>
      </c>
      <c r="Q11" s="451"/>
    </row>
    <row r="12" spans="1:17" s="447" customFormat="1" ht="15">
      <c r="A12" s="350">
        <v>5</v>
      </c>
      <c r="B12" s="351" t="s">
        <v>86</v>
      </c>
      <c r="C12" s="354">
        <v>4865103</v>
      </c>
      <c r="D12" s="39" t="s">
        <v>12</v>
      </c>
      <c r="E12" s="40" t="s">
        <v>329</v>
      </c>
      <c r="F12" s="360">
        <v>1333.3</v>
      </c>
      <c r="G12" s="330">
        <v>1724</v>
      </c>
      <c r="H12" s="267">
        <v>1724</v>
      </c>
      <c r="I12" s="267">
        <f t="shared" si="0"/>
        <v>0</v>
      </c>
      <c r="J12" s="267">
        <f t="shared" si="1"/>
        <v>0</v>
      </c>
      <c r="K12" s="267">
        <f t="shared" si="2"/>
        <v>0</v>
      </c>
      <c r="L12" s="330">
        <v>3629</v>
      </c>
      <c r="M12" s="267">
        <v>3629</v>
      </c>
      <c r="N12" s="267">
        <f t="shared" si="3"/>
        <v>0</v>
      </c>
      <c r="O12" s="267">
        <f t="shared" si="4"/>
        <v>0</v>
      </c>
      <c r="P12" s="267">
        <f t="shared" si="5"/>
        <v>0</v>
      </c>
      <c r="Q12" s="455"/>
    </row>
    <row r="13" spans="1:17" s="447" customFormat="1" ht="15.75" customHeight="1">
      <c r="A13" s="350">
        <v>6</v>
      </c>
      <c r="B13" s="351" t="s">
        <v>87</v>
      </c>
      <c r="C13" s="354">
        <v>4865104</v>
      </c>
      <c r="D13" s="39" t="s">
        <v>12</v>
      </c>
      <c r="E13" s="40" t="s">
        <v>329</v>
      </c>
      <c r="F13" s="360">
        <v>100</v>
      </c>
      <c r="G13" s="330">
        <v>8713</v>
      </c>
      <c r="H13" s="267">
        <v>9209</v>
      </c>
      <c r="I13" s="267">
        <f t="shared" si="0"/>
        <v>-496</v>
      </c>
      <c r="J13" s="267">
        <f>$F13*I13</f>
        <v>-49600</v>
      </c>
      <c r="K13" s="267">
        <f>J13/1000000</f>
        <v>-0.0496</v>
      </c>
      <c r="L13" s="330">
        <v>962</v>
      </c>
      <c r="M13" s="267">
        <v>972</v>
      </c>
      <c r="N13" s="267">
        <f t="shared" si="3"/>
        <v>-10</v>
      </c>
      <c r="O13" s="267">
        <f>$F13*N13</f>
        <v>-1000</v>
      </c>
      <c r="P13" s="267">
        <f>O13/1000000</f>
        <v>-0.001</v>
      </c>
      <c r="Q13" s="451"/>
    </row>
    <row r="14" spans="1:17" s="447" customFormat="1" ht="15.75" customHeight="1">
      <c r="A14" s="350">
        <v>7</v>
      </c>
      <c r="B14" s="351" t="s">
        <v>88</v>
      </c>
      <c r="C14" s="354">
        <v>5295196</v>
      </c>
      <c r="D14" s="39" t="s">
        <v>12</v>
      </c>
      <c r="E14" s="40" t="s">
        <v>329</v>
      </c>
      <c r="F14" s="776">
        <v>75</v>
      </c>
      <c r="G14" s="330">
        <v>96023</v>
      </c>
      <c r="H14" s="267">
        <v>96646</v>
      </c>
      <c r="I14" s="267">
        <f t="shared" si="0"/>
        <v>-623</v>
      </c>
      <c r="J14" s="267">
        <f t="shared" si="1"/>
        <v>-46725</v>
      </c>
      <c r="K14" s="267">
        <f t="shared" si="2"/>
        <v>-0.046725</v>
      </c>
      <c r="L14" s="330">
        <v>42112</v>
      </c>
      <c r="M14" s="267">
        <v>42045</v>
      </c>
      <c r="N14" s="267">
        <f t="shared" si="3"/>
        <v>67</v>
      </c>
      <c r="O14" s="267">
        <f t="shared" si="4"/>
        <v>5025</v>
      </c>
      <c r="P14" s="267">
        <f t="shared" si="5"/>
        <v>0.005025</v>
      </c>
      <c r="Q14" s="451"/>
    </row>
    <row r="15" spans="1:17" s="447" customFormat="1" ht="15.75" customHeight="1">
      <c r="A15" s="350"/>
      <c r="B15" s="351"/>
      <c r="C15" s="354"/>
      <c r="D15" s="39"/>
      <c r="E15" s="40"/>
      <c r="F15" s="776">
        <v>75</v>
      </c>
      <c r="G15" s="330">
        <v>97272</v>
      </c>
      <c r="H15" s="267">
        <v>98200</v>
      </c>
      <c r="I15" s="267">
        <f t="shared" si="0"/>
        <v>-928</v>
      </c>
      <c r="J15" s="267">
        <f t="shared" si="1"/>
        <v>-69600</v>
      </c>
      <c r="K15" s="267">
        <f t="shared" si="2"/>
        <v>-0.0696</v>
      </c>
      <c r="L15" s="330"/>
      <c r="M15" s="267"/>
      <c r="N15" s="267"/>
      <c r="O15" s="267"/>
      <c r="P15" s="267"/>
      <c r="Q15" s="451"/>
    </row>
    <row r="16" spans="1:17" s="447" customFormat="1" ht="15.75" customHeight="1">
      <c r="A16" s="350"/>
      <c r="B16" s="353" t="s">
        <v>11</v>
      </c>
      <c r="C16" s="354"/>
      <c r="D16" s="39"/>
      <c r="E16" s="39"/>
      <c r="F16" s="360"/>
      <c r="G16" s="330"/>
      <c r="H16" s="331"/>
      <c r="I16" s="267"/>
      <c r="J16" s="267"/>
      <c r="K16" s="267"/>
      <c r="L16" s="266"/>
      <c r="M16" s="267"/>
      <c r="N16" s="267"/>
      <c r="O16" s="267"/>
      <c r="P16" s="267"/>
      <c r="Q16" s="451"/>
    </row>
    <row r="17" spans="1:17" s="447" customFormat="1" ht="15.75" customHeight="1">
      <c r="A17" s="350">
        <v>8</v>
      </c>
      <c r="B17" s="351" t="s">
        <v>350</v>
      </c>
      <c r="C17" s="354">
        <v>4864884</v>
      </c>
      <c r="D17" s="39" t="s">
        <v>12</v>
      </c>
      <c r="E17" s="40" t="s">
        <v>329</v>
      </c>
      <c r="F17" s="360">
        <v>1000</v>
      </c>
      <c r="G17" s="330">
        <v>982087</v>
      </c>
      <c r="H17" s="331">
        <v>982385</v>
      </c>
      <c r="I17" s="267">
        <f aca="true" t="shared" si="6" ref="I17:I27">G17-H17</f>
        <v>-298</v>
      </c>
      <c r="J17" s="267">
        <f aca="true" t="shared" si="7" ref="J17:J27">$F17*I17</f>
        <v>-298000</v>
      </c>
      <c r="K17" s="267">
        <f aca="true" t="shared" si="8" ref="K17:K27">J17/1000000</f>
        <v>-0.298</v>
      </c>
      <c r="L17" s="330">
        <v>2277</v>
      </c>
      <c r="M17" s="331">
        <v>2313</v>
      </c>
      <c r="N17" s="267">
        <f aca="true" t="shared" si="9" ref="N17:N27">L17-M17</f>
        <v>-36</v>
      </c>
      <c r="O17" s="267">
        <f aca="true" t="shared" si="10" ref="O17:O27">$F17*N17</f>
        <v>-36000</v>
      </c>
      <c r="P17" s="267">
        <f aca="true" t="shared" si="11" ref="P17:P27">O17/1000000</f>
        <v>-0.036</v>
      </c>
      <c r="Q17" s="477"/>
    </row>
    <row r="18" spans="1:17" s="447" customFormat="1" ht="15.75" customHeight="1">
      <c r="A18" s="350">
        <v>9</v>
      </c>
      <c r="B18" s="351" t="s">
        <v>89</v>
      </c>
      <c r="C18" s="354">
        <v>4864897</v>
      </c>
      <c r="D18" s="39" t="s">
        <v>12</v>
      </c>
      <c r="E18" s="40" t="s">
        <v>329</v>
      </c>
      <c r="F18" s="360">
        <v>500</v>
      </c>
      <c r="G18" s="330">
        <v>993675</v>
      </c>
      <c r="H18" s="331">
        <v>994462</v>
      </c>
      <c r="I18" s="267">
        <f>G18-H18</f>
        <v>-787</v>
      </c>
      <c r="J18" s="267">
        <f>$F18*I18</f>
        <v>-393500</v>
      </c>
      <c r="K18" s="267">
        <f>J18/1000000</f>
        <v>-0.3935</v>
      </c>
      <c r="L18" s="330">
        <v>180</v>
      </c>
      <c r="M18" s="331">
        <v>249</v>
      </c>
      <c r="N18" s="267">
        <f>L18-M18</f>
        <v>-69</v>
      </c>
      <c r="O18" s="267">
        <f>$F18*N18</f>
        <v>-34500</v>
      </c>
      <c r="P18" s="267">
        <f>O18/1000000</f>
        <v>-0.0345</v>
      </c>
      <c r="Q18" s="451"/>
    </row>
    <row r="19" spans="1:17" s="447" customFormat="1" ht="15.75" customHeight="1">
      <c r="A19" s="350">
        <v>10</v>
      </c>
      <c r="B19" s="351" t="s">
        <v>120</v>
      </c>
      <c r="C19" s="354">
        <v>4864832</v>
      </c>
      <c r="D19" s="39" t="s">
        <v>12</v>
      </c>
      <c r="E19" s="40" t="s">
        <v>329</v>
      </c>
      <c r="F19" s="360">
        <v>1000</v>
      </c>
      <c r="G19" s="330">
        <v>998311</v>
      </c>
      <c r="H19" s="331">
        <v>998122</v>
      </c>
      <c r="I19" s="267">
        <f t="shared" si="6"/>
        <v>189</v>
      </c>
      <c r="J19" s="267">
        <f t="shared" si="7"/>
        <v>189000</v>
      </c>
      <c r="K19" s="267">
        <f t="shared" si="8"/>
        <v>0.189</v>
      </c>
      <c r="L19" s="330">
        <v>1624</v>
      </c>
      <c r="M19" s="331">
        <v>1585</v>
      </c>
      <c r="N19" s="267">
        <f t="shared" si="9"/>
        <v>39</v>
      </c>
      <c r="O19" s="267">
        <f t="shared" si="10"/>
        <v>39000</v>
      </c>
      <c r="P19" s="267">
        <f t="shared" si="11"/>
        <v>0.039</v>
      </c>
      <c r="Q19" s="451"/>
    </row>
    <row r="20" spans="1:17" s="447" customFormat="1" ht="15.75" customHeight="1">
      <c r="A20" s="350">
        <v>11</v>
      </c>
      <c r="B20" s="351" t="s">
        <v>90</v>
      </c>
      <c r="C20" s="354">
        <v>4864833</v>
      </c>
      <c r="D20" s="39" t="s">
        <v>12</v>
      </c>
      <c r="E20" s="40" t="s">
        <v>329</v>
      </c>
      <c r="F20" s="360">
        <v>1000</v>
      </c>
      <c r="G20" s="330">
        <v>989477</v>
      </c>
      <c r="H20" s="331">
        <v>989859</v>
      </c>
      <c r="I20" s="267">
        <f t="shared" si="6"/>
        <v>-382</v>
      </c>
      <c r="J20" s="267">
        <f t="shared" si="7"/>
        <v>-382000</v>
      </c>
      <c r="K20" s="267">
        <f t="shared" si="8"/>
        <v>-0.382</v>
      </c>
      <c r="L20" s="330">
        <v>1354</v>
      </c>
      <c r="M20" s="331">
        <v>1399</v>
      </c>
      <c r="N20" s="267">
        <f t="shared" si="9"/>
        <v>-45</v>
      </c>
      <c r="O20" s="267">
        <f t="shared" si="10"/>
        <v>-45000</v>
      </c>
      <c r="P20" s="267">
        <f t="shared" si="11"/>
        <v>-0.045</v>
      </c>
      <c r="Q20" s="451"/>
    </row>
    <row r="21" spans="1:17" s="447" customFormat="1" ht="15.75" customHeight="1">
      <c r="A21" s="350">
        <v>12</v>
      </c>
      <c r="B21" s="351" t="s">
        <v>91</v>
      </c>
      <c r="C21" s="354">
        <v>4864834</v>
      </c>
      <c r="D21" s="39" t="s">
        <v>12</v>
      </c>
      <c r="E21" s="40" t="s">
        <v>329</v>
      </c>
      <c r="F21" s="360">
        <v>1000</v>
      </c>
      <c r="G21" s="330">
        <v>992140</v>
      </c>
      <c r="H21" s="331">
        <v>992597</v>
      </c>
      <c r="I21" s="267">
        <f t="shared" si="6"/>
        <v>-457</v>
      </c>
      <c r="J21" s="267">
        <f t="shared" si="7"/>
        <v>-457000</v>
      </c>
      <c r="K21" s="267">
        <f t="shared" si="8"/>
        <v>-0.457</v>
      </c>
      <c r="L21" s="330">
        <v>6252</v>
      </c>
      <c r="M21" s="331">
        <v>6252</v>
      </c>
      <c r="N21" s="267">
        <f t="shared" si="9"/>
        <v>0</v>
      </c>
      <c r="O21" s="267">
        <f t="shared" si="10"/>
        <v>0</v>
      </c>
      <c r="P21" s="267">
        <f t="shared" si="11"/>
        <v>0</v>
      </c>
      <c r="Q21" s="451"/>
    </row>
    <row r="22" spans="1:17" s="447" customFormat="1" ht="15.75" customHeight="1">
      <c r="A22" s="350">
        <v>13</v>
      </c>
      <c r="B22" s="316" t="s">
        <v>92</v>
      </c>
      <c r="C22" s="354">
        <v>4864889</v>
      </c>
      <c r="D22" s="43" t="s">
        <v>12</v>
      </c>
      <c r="E22" s="40" t="s">
        <v>329</v>
      </c>
      <c r="F22" s="360">
        <v>1000</v>
      </c>
      <c r="G22" s="330">
        <v>998723</v>
      </c>
      <c r="H22" s="331">
        <v>999125</v>
      </c>
      <c r="I22" s="267">
        <f t="shared" si="6"/>
        <v>-402</v>
      </c>
      <c r="J22" s="267">
        <f t="shared" si="7"/>
        <v>-402000</v>
      </c>
      <c r="K22" s="267">
        <f t="shared" si="8"/>
        <v>-0.402</v>
      </c>
      <c r="L22" s="330">
        <v>998671</v>
      </c>
      <c r="M22" s="331">
        <v>998671</v>
      </c>
      <c r="N22" s="267">
        <f t="shared" si="9"/>
        <v>0</v>
      </c>
      <c r="O22" s="267">
        <f t="shared" si="10"/>
        <v>0</v>
      </c>
      <c r="P22" s="267">
        <f t="shared" si="11"/>
        <v>0</v>
      </c>
      <c r="Q22" s="451"/>
    </row>
    <row r="23" spans="1:17" s="447" customFormat="1" ht="15.75" customHeight="1">
      <c r="A23" s="350">
        <v>14</v>
      </c>
      <c r="B23" s="351" t="s">
        <v>93</v>
      </c>
      <c r="C23" s="354">
        <v>4864859</v>
      </c>
      <c r="D23" s="39" t="s">
        <v>12</v>
      </c>
      <c r="E23" s="40" t="s">
        <v>329</v>
      </c>
      <c r="F23" s="360">
        <v>1000</v>
      </c>
      <c r="G23" s="330">
        <v>997125</v>
      </c>
      <c r="H23" s="331">
        <v>997167</v>
      </c>
      <c r="I23" s="267">
        <f>G23-H23</f>
        <v>-42</v>
      </c>
      <c r="J23" s="267">
        <f>$F23*I23</f>
        <v>-42000</v>
      </c>
      <c r="K23" s="267">
        <f>J23/1000000</f>
        <v>-0.042</v>
      </c>
      <c r="L23" s="330">
        <v>999794</v>
      </c>
      <c r="M23" s="331">
        <v>999794</v>
      </c>
      <c r="N23" s="267">
        <f>L23-M23</f>
        <v>0</v>
      </c>
      <c r="O23" s="267">
        <f>$F23*N23</f>
        <v>0</v>
      </c>
      <c r="P23" s="267">
        <f>O23/1000000</f>
        <v>0</v>
      </c>
      <c r="Q23" s="451"/>
    </row>
    <row r="24" spans="1:17" s="447" customFormat="1" ht="15.75" customHeight="1">
      <c r="A24" s="350">
        <v>15</v>
      </c>
      <c r="B24" s="351" t="s">
        <v>94</v>
      </c>
      <c r="C24" s="354">
        <v>4864895</v>
      </c>
      <c r="D24" s="39" t="s">
        <v>12</v>
      </c>
      <c r="E24" s="40" t="s">
        <v>329</v>
      </c>
      <c r="F24" s="360">
        <v>800</v>
      </c>
      <c r="G24" s="330">
        <v>996791</v>
      </c>
      <c r="H24" s="331">
        <v>996404</v>
      </c>
      <c r="I24" s="267">
        <f>G24-H24</f>
        <v>387</v>
      </c>
      <c r="J24" s="267">
        <f t="shared" si="7"/>
        <v>309600</v>
      </c>
      <c r="K24" s="267">
        <f t="shared" si="8"/>
        <v>0.3096</v>
      </c>
      <c r="L24" s="330">
        <v>5204</v>
      </c>
      <c r="M24" s="331">
        <v>5204</v>
      </c>
      <c r="N24" s="267">
        <f>L24-M24</f>
        <v>0</v>
      </c>
      <c r="O24" s="267">
        <f t="shared" si="10"/>
        <v>0</v>
      </c>
      <c r="P24" s="267">
        <f t="shared" si="11"/>
        <v>0</v>
      </c>
      <c r="Q24" s="451"/>
    </row>
    <row r="25" spans="1:17" s="447" customFormat="1" ht="15.75" customHeight="1">
      <c r="A25" s="350">
        <v>16</v>
      </c>
      <c r="B25" s="351" t="s">
        <v>95</v>
      </c>
      <c r="C25" s="354">
        <v>4864826</v>
      </c>
      <c r="D25" s="39" t="s">
        <v>12</v>
      </c>
      <c r="E25" s="40" t="s">
        <v>329</v>
      </c>
      <c r="F25" s="360">
        <v>133.33</v>
      </c>
      <c r="G25" s="330">
        <v>3933</v>
      </c>
      <c r="H25" s="331">
        <v>1667</v>
      </c>
      <c r="I25" s="267">
        <f>G25-H25</f>
        <v>2266</v>
      </c>
      <c r="J25" s="267">
        <f>$F25*I25</f>
        <v>302125.78</v>
      </c>
      <c r="K25" s="267">
        <f>J25/1000000</f>
        <v>0.30212578</v>
      </c>
      <c r="L25" s="330">
        <v>3656</v>
      </c>
      <c r="M25" s="331">
        <v>3294</v>
      </c>
      <c r="N25" s="267">
        <f>L25-M25</f>
        <v>362</v>
      </c>
      <c r="O25" s="267">
        <f>$F25*N25</f>
        <v>48265.46000000001</v>
      </c>
      <c r="P25" s="267">
        <f>O25/1000000</f>
        <v>0.04826546</v>
      </c>
      <c r="Q25" s="451"/>
    </row>
    <row r="26" spans="1:17" s="447" customFormat="1" ht="15.75" customHeight="1">
      <c r="A26" s="350">
        <v>17</v>
      </c>
      <c r="B26" s="351" t="s">
        <v>118</v>
      </c>
      <c r="C26" s="354">
        <v>4864839</v>
      </c>
      <c r="D26" s="39" t="s">
        <v>12</v>
      </c>
      <c r="E26" s="40" t="s">
        <v>329</v>
      </c>
      <c r="F26" s="360">
        <v>1000</v>
      </c>
      <c r="G26" s="330">
        <v>1161</v>
      </c>
      <c r="H26" s="331">
        <v>1273</v>
      </c>
      <c r="I26" s="267">
        <f t="shared" si="6"/>
        <v>-112</v>
      </c>
      <c r="J26" s="267">
        <f t="shared" si="7"/>
        <v>-112000</v>
      </c>
      <c r="K26" s="267">
        <f t="shared" si="8"/>
        <v>-0.112</v>
      </c>
      <c r="L26" s="330">
        <v>9730</v>
      </c>
      <c r="M26" s="331">
        <v>9730</v>
      </c>
      <c r="N26" s="267">
        <f t="shared" si="9"/>
        <v>0</v>
      </c>
      <c r="O26" s="267">
        <f t="shared" si="10"/>
        <v>0</v>
      </c>
      <c r="P26" s="267">
        <f t="shared" si="11"/>
        <v>0</v>
      </c>
      <c r="Q26" s="451"/>
    </row>
    <row r="27" spans="1:17" s="447" customFormat="1" ht="15.75" customHeight="1">
      <c r="A27" s="350">
        <v>18</v>
      </c>
      <c r="B27" s="351" t="s">
        <v>119</v>
      </c>
      <c r="C27" s="354">
        <v>4864883</v>
      </c>
      <c r="D27" s="39" t="s">
        <v>12</v>
      </c>
      <c r="E27" s="40" t="s">
        <v>329</v>
      </c>
      <c r="F27" s="360">
        <v>1000</v>
      </c>
      <c r="G27" s="330">
        <v>1979</v>
      </c>
      <c r="H27" s="331">
        <v>1994</v>
      </c>
      <c r="I27" s="267">
        <f t="shared" si="6"/>
        <v>-15</v>
      </c>
      <c r="J27" s="267">
        <f t="shared" si="7"/>
        <v>-15000</v>
      </c>
      <c r="K27" s="267">
        <f t="shared" si="8"/>
        <v>-0.015</v>
      </c>
      <c r="L27" s="330">
        <v>17472</v>
      </c>
      <c r="M27" s="331">
        <v>17369</v>
      </c>
      <c r="N27" s="267">
        <f t="shared" si="9"/>
        <v>103</v>
      </c>
      <c r="O27" s="267">
        <f t="shared" si="10"/>
        <v>103000</v>
      </c>
      <c r="P27" s="267">
        <f t="shared" si="11"/>
        <v>0.103</v>
      </c>
      <c r="Q27" s="451"/>
    </row>
    <row r="28" spans="1:17" s="447" customFormat="1" ht="15.75" customHeight="1">
      <c r="A28" s="350"/>
      <c r="B28" s="353" t="s">
        <v>96</v>
      </c>
      <c r="C28" s="354"/>
      <c r="D28" s="39"/>
      <c r="E28" s="39"/>
      <c r="F28" s="360"/>
      <c r="G28" s="330"/>
      <c r="H28" s="331"/>
      <c r="I28" s="483"/>
      <c r="J28" s="483"/>
      <c r="K28" s="124"/>
      <c r="L28" s="481"/>
      <c r="M28" s="483"/>
      <c r="N28" s="483"/>
      <c r="O28" s="483"/>
      <c r="P28" s="124"/>
      <c r="Q28" s="451"/>
    </row>
    <row r="29" spans="1:17" s="447" customFormat="1" ht="15.75" customHeight="1">
      <c r="A29" s="350">
        <v>19</v>
      </c>
      <c r="B29" s="351" t="s">
        <v>97</v>
      </c>
      <c r="C29" s="354">
        <v>4864954</v>
      </c>
      <c r="D29" s="39" t="s">
        <v>12</v>
      </c>
      <c r="E29" s="40" t="s">
        <v>329</v>
      </c>
      <c r="F29" s="360">
        <v>1250</v>
      </c>
      <c r="G29" s="330">
        <v>972756</v>
      </c>
      <c r="H29" s="267">
        <v>973104</v>
      </c>
      <c r="I29" s="267">
        <f>G29-H29</f>
        <v>-348</v>
      </c>
      <c r="J29" s="267">
        <f>$F29*I29</f>
        <v>-435000</v>
      </c>
      <c r="K29" s="267">
        <f>J29/1000000</f>
        <v>-0.435</v>
      </c>
      <c r="L29" s="330">
        <v>950872</v>
      </c>
      <c r="M29" s="267">
        <v>950983</v>
      </c>
      <c r="N29" s="267">
        <f>L29-M29</f>
        <v>-111</v>
      </c>
      <c r="O29" s="267">
        <f>$F29*N29</f>
        <v>-138750</v>
      </c>
      <c r="P29" s="267">
        <f>O29/1000000</f>
        <v>-0.13875</v>
      </c>
      <c r="Q29" s="451"/>
    </row>
    <row r="30" spans="1:17" s="447" customFormat="1" ht="15.75" customHeight="1">
      <c r="A30" s="350">
        <v>20</v>
      </c>
      <c r="B30" s="351" t="s">
        <v>98</v>
      </c>
      <c r="C30" s="354">
        <v>4865030</v>
      </c>
      <c r="D30" s="39" t="s">
        <v>12</v>
      </c>
      <c r="E30" s="40" t="s">
        <v>329</v>
      </c>
      <c r="F30" s="360">
        <v>1100</v>
      </c>
      <c r="G30" s="330">
        <v>987767</v>
      </c>
      <c r="H30" s="267">
        <v>988678</v>
      </c>
      <c r="I30" s="267">
        <f>G30-H30</f>
        <v>-911</v>
      </c>
      <c r="J30" s="267">
        <f>$F30*I30</f>
        <v>-1002100</v>
      </c>
      <c r="K30" s="267">
        <f>J30/1000000</f>
        <v>-1.0021</v>
      </c>
      <c r="L30" s="330">
        <v>936730</v>
      </c>
      <c r="M30" s="267">
        <v>936855</v>
      </c>
      <c r="N30" s="267">
        <f>L30-M30</f>
        <v>-125</v>
      </c>
      <c r="O30" s="267">
        <f>$F30*N30</f>
        <v>-137500</v>
      </c>
      <c r="P30" s="267">
        <f>O30/1000000</f>
        <v>-0.1375</v>
      </c>
      <c r="Q30" s="451"/>
    </row>
    <row r="31" spans="1:17" s="447" customFormat="1" ht="15.75" customHeight="1">
      <c r="A31" s="350">
        <v>21</v>
      </c>
      <c r="B31" s="351" t="s">
        <v>348</v>
      </c>
      <c r="C31" s="354">
        <v>4864943</v>
      </c>
      <c r="D31" s="39" t="s">
        <v>12</v>
      </c>
      <c r="E31" s="40" t="s">
        <v>329</v>
      </c>
      <c r="F31" s="360">
        <v>1000</v>
      </c>
      <c r="G31" s="330">
        <v>957085</v>
      </c>
      <c r="H31" s="267">
        <v>957359</v>
      </c>
      <c r="I31" s="267">
        <f>G31-H31</f>
        <v>-274</v>
      </c>
      <c r="J31" s="267">
        <f>$F31*I31</f>
        <v>-274000</v>
      </c>
      <c r="K31" s="267">
        <f>J31/1000000</f>
        <v>-0.274</v>
      </c>
      <c r="L31" s="330">
        <v>6261</v>
      </c>
      <c r="M31" s="267">
        <v>6295</v>
      </c>
      <c r="N31" s="267">
        <f>L31-M31</f>
        <v>-34</v>
      </c>
      <c r="O31" s="267">
        <f>$F31*N31</f>
        <v>-34000</v>
      </c>
      <c r="P31" s="267">
        <f>O31/1000000</f>
        <v>-0.034</v>
      </c>
      <c r="Q31" s="451"/>
    </row>
    <row r="32" spans="1:17" s="447" customFormat="1" ht="15.75" customHeight="1">
      <c r="A32" s="350"/>
      <c r="B32" s="351"/>
      <c r="C32" s="354"/>
      <c r="D32" s="39"/>
      <c r="E32" s="40"/>
      <c r="F32" s="360"/>
      <c r="G32" s="330"/>
      <c r="H32" s="267"/>
      <c r="I32" s="267"/>
      <c r="J32" s="267"/>
      <c r="K32" s="267"/>
      <c r="L32" s="330"/>
      <c r="M32" s="267"/>
      <c r="N32" s="267"/>
      <c r="O32" s="267"/>
      <c r="P32" s="267"/>
      <c r="Q32" s="451"/>
    </row>
    <row r="33" spans="1:17" s="447" customFormat="1" ht="15.75" customHeight="1">
      <c r="A33" s="350"/>
      <c r="B33" s="353" t="s">
        <v>31</v>
      </c>
      <c r="C33" s="354"/>
      <c r="D33" s="39"/>
      <c r="E33" s="39"/>
      <c r="F33" s="360"/>
      <c r="G33" s="330"/>
      <c r="H33" s="331"/>
      <c r="I33" s="267"/>
      <c r="J33" s="267"/>
      <c r="K33" s="124">
        <f>SUM(K29:K32)</f>
        <v>-1.7111</v>
      </c>
      <c r="L33" s="266"/>
      <c r="M33" s="267"/>
      <c r="N33" s="267"/>
      <c r="O33" s="267"/>
      <c r="P33" s="124">
        <f>SUM(P29:P32)</f>
        <v>-0.31025</v>
      </c>
      <c r="Q33" s="451"/>
    </row>
    <row r="34" spans="1:17" s="447" customFormat="1" ht="15.75" customHeight="1">
      <c r="A34" s="350">
        <v>22</v>
      </c>
      <c r="B34" s="351" t="s">
        <v>99</v>
      </c>
      <c r="C34" s="354">
        <v>4864932</v>
      </c>
      <c r="D34" s="39" t="s">
        <v>12</v>
      </c>
      <c r="E34" s="40" t="s">
        <v>329</v>
      </c>
      <c r="F34" s="360">
        <v>-1000</v>
      </c>
      <c r="G34" s="330">
        <v>990596</v>
      </c>
      <c r="H34" s="331">
        <v>990796</v>
      </c>
      <c r="I34" s="267">
        <f>G34-H34</f>
        <v>-200</v>
      </c>
      <c r="J34" s="267">
        <f>$F34*I34</f>
        <v>200000</v>
      </c>
      <c r="K34" s="267">
        <f>J34/1000000</f>
        <v>0.2</v>
      </c>
      <c r="L34" s="330">
        <v>998807</v>
      </c>
      <c r="M34" s="331">
        <v>998807</v>
      </c>
      <c r="N34" s="267">
        <f>L34-M34</f>
        <v>0</v>
      </c>
      <c r="O34" s="267">
        <f>$F34*N34</f>
        <v>0</v>
      </c>
      <c r="P34" s="267">
        <f>O34/1000000</f>
        <v>0</v>
      </c>
      <c r="Q34" s="461"/>
    </row>
    <row r="35" spans="1:17" s="447" customFormat="1" ht="15.75" customHeight="1">
      <c r="A35" s="350">
        <v>23</v>
      </c>
      <c r="B35" s="351" t="s">
        <v>100</v>
      </c>
      <c r="C35" s="354">
        <v>5295140</v>
      </c>
      <c r="D35" s="39" t="s">
        <v>12</v>
      </c>
      <c r="E35" s="40" t="s">
        <v>329</v>
      </c>
      <c r="F35" s="354">
        <v>-1000</v>
      </c>
      <c r="G35" s="330">
        <v>986673</v>
      </c>
      <c r="H35" s="331">
        <v>986840</v>
      </c>
      <c r="I35" s="267">
        <f>G35-H35</f>
        <v>-167</v>
      </c>
      <c r="J35" s="267">
        <f>$F35*I35</f>
        <v>167000</v>
      </c>
      <c r="K35" s="267">
        <f>J35/1000000</f>
        <v>0.167</v>
      </c>
      <c r="L35" s="330">
        <v>999035</v>
      </c>
      <c r="M35" s="331">
        <v>999038</v>
      </c>
      <c r="N35" s="267">
        <f>L35-M35</f>
        <v>-3</v>
      </c>
      <c r="O35" s="267">
        <f>$F35*N35</f>
        <v>3000</v>
      </c>
      <c r="P35" s="267">
        <f>O35/1000000</f>
        <v>0.003</v>
      </c>
      <c r="Q35" s="451"/>
    </row>
    <row r="36" spans="1:17" s="447" customFormat="1" ht="15.75" customHeight="1">
      <c r="A36" s="350">
        <v>24</v>
      </c>
      <c r="B36" s="777" t="s">
        <v>139</v>
      </c>
      <c r="C36" s="778">
        <v>4902528</v>
      </c>
      <c r="D36" s="779" t="s">
        <v>12</v>
      </c>
      <c r="E36" s="40" t="s">
        <v>329</v>
      </c>
      <c r="F36" s="778">
        <v>300</v>
      </c>
      <c r="G36" s="330">
        <v>76</v>
      </c>
      <c r="H36" s="331">
        <v>76</v>
      </c>
      <c r="I36" s="267">
        <f>G36-H36</f>
        <v>0</v>
      </c>
      <c r="J36" s="267">
        <f>$F36*I36</f>
        <v>0</v>
      </c>
      <c r="K36" s="267">
        <f>J36/1000000</f>
        <v>0</v>
      </c>
      <c r="L36" s="330">
        <v>663</v>
      </c>
      <c r="M36" s="331">
        <v>663</v>
      </c>
      <c r="N36" s="267">
        <f>L36-M36</f>
        <v>0</v>
      </c>
      <c r="O36" s="267">
        <f>$F36*N36</f>
        <v>0</v>
      </c>
      <c r="P36" s="267">
        <f>O36/1000000</f>
        <v>0</v>
      </c>
      <c r="Q36" s="461"/>
    </row>
    <row r="37" spans="1:17" s="447" customFormat="1" ht="15.75" customHeight="1">
      <c r="A37" s="350"/>
      <c r="B37" s="353" t="s">
        <v>26</v>
      </c>
      <c r="C37" s="354"/>
      <c r="D37" s="39"/>
      <c r="E37" s="39"/>
      <c r="F37" s="360"/>
      <c r="G37" s="330"/>
      <c r="H37" s="331"/>
      <c r="I37" s="267"/>
      <c r="J37" s="267"/>
      <c r="K37" s="267"/>
      <c r="L37" s="266"/>
      <c r="M37" s="267"/>
      <c r="N37" s="267"/>
      <c r="O37" s="267"/>
      <c r="P37" s="267"/>
      <c r="Q37" s="451"/>
    </row>
    <row r="38" spans="1:17" s="447" customFormat="1" ht="15">
      <c r="A38" s="350">
        <v>25</v>
      </c>
      <c r="B38" s="316" t="s">
        <v>44</v>
      </c>
      <c r="C38" s="354">
        <v>4864854</v>
      </c>
      <c r="D38" s="43" t="s">
        <v>12</v>
      </c>
      <c r="E38" s="40" t="s">
        <v>329</v>
      </c>
      <c r="F38" s="360">
        <v>1000</v>
      </c>
      <c r="G38" s="330">
        <v>999830</v>
      </c>
      <c r="H38" s="331">
        <v>999830</v>
      </c>
      <c r="I38" s="267">
        <f>G38-H38</f>
        <v>0</v>
      </c>
      <c r="J38" s="267">
        <f>$F38*I38</f>
        <v>0</v>
      </c>
      <c r="K38" s="267">
        <f>J38/1000000</f>
        <v>0</v>
      </c>
      <c r="L38" s="330">
        <v>13721</v>
      </c>
      <c r="M38" s="331">
        <v>13758</v>
      </c>
      <c r="N38" s="267">
        <f>L38-M38</f>
        <v>-37</v>
      </c>
      <c r="O38" s="267">
        <f>$F38*N38</f>
        <v>-37000</v>
      </c>
      <c r="P38" s="267">
        <f>O38/1000000</f>
        <v>-0.037</v>
      </c>
      <c r="Q38" s="478"/>
    </row>
    <row r="39" spans="1:17" s="447" customFormat="1" ht="12.75" customHeight="1">
      <c r="A39" s="350"/>
      <c r="B39" s="353" t="s">
        <v>101</v>
      </c>
      <c r="C39" s="354"/>
      <c r="D39" s="39"/>
      <c r="E39" s="39"/>
      <c r="F39" s="360"/>
      <c r="G39" s="330"/>
      <c r="H39" s="331"/>
      <c r="I39" s="267"/>
      <c r="J39" s="267"/>
      <c r="K39" s="267"/>
      <c r="L39" s="266"/>
      <c r="M39" s="267"/>
      <c r="N39" s="267"/>
      <c r="O39" s="267"/>
      <c r="P39" s="267"/>
      <c r="Q39" s="451"/>
    </row>
    <row r="40" spans="1:17" s="447" customFormat="1" ht="12.75" customHeight="1">
      <c r="A40" s="350">
        <v>26</v>
      </c>
      <c r="B40" s="351" t="s">
        <v>102</v>
      </c>
      <c r="C40" s="354">
        <v>5295159</v>
      </c>
      <c r="D40" s="39" t="s">
        <v>12</v>
      </c>
      <c r="E40" s="40" t="s">
        <v>329</v>
      </c>
      <c r="F40" s="360">
        <v>-1000</v>
      </c>
      <c r="G40" s="330">
        <v>126155</v>
      </c>
      <c r="H40" s="331">
        <v>122840</v>
      </c>
      <c r="I40" s="267">
        <f>G40-H40</f>
        <v>3315</v>
      </c>
      <c r="J40" s="267">
        <f>$F40*I40</f>
        <v>-3315000</v>
      </c>
      <c r="K40" s="267">
        <f>J40/1000000</f>
        <v>-3.315</v>
      </c>
      <c r="L40" s="330">
        <v>8283</v>
      </c>
      <c r="M40" s="331">
        <v>8282</v>
      </c>
      <c r="N40" s="267">
        <f>L40-M40</f>
        <v>1</v>
      </c>
      <c r="O40" s="267">
        <f>$F40*N40</f>
        <v>-1000</v>
      </c>
      <c r="P40" s="267">
        <f>O40/1000000</f>
        <v>-0.001</v>
      </c>
      <c r="Q40" s="451"/>
    </row>
    <row r="41" spans="1:17" s="447" customFormat="1" ht="12.75" customHeight="1">
      <c r="A41" s="350">
        <v>27</v>
      </c>
      <c r="B41" s="351" t="s">
        <v>103</v>
      </c>
      <c r="C41" s="354">
        <v>4865029</v>
      </c>
      <c r="D41" s="39" t="s">
        <v>12</v>
      </c>
      <c r="E41" s="40" t="s">
        <v>329</v>
      </c>
      <c r="F41" s="360">
        <v>-1000</v>
      </c>
      <c r="G41" s="330">
        <v>33476</v>
      </c>
      <c r="H41" s="267">
        <v>31181</v>
      </c>
      <c r="I41" s="267">
        <f>G41-H41</f>
        <v>2295</v>
      </c>
      <c r="J41" s="267">
        <f>$F41*I41</f>
        <v>-2295000</v>
      </c>
      <c r="K41" s="267">
        <f>J41/1000000</f>
        <v>-2.295</v>
      </c>
      <c r="L41" s="330">
        <v>999914</v>
      </c>
      <c r="M41" s="267">
        <v>999908</v>
      </c>
      <c r="N41" s="267">
        <f>L41-M41</f>
        <v>6</v>
      </c>
      <c r="O41" s="267">
        <f>$F41*N41</f>
        <v>-6000</v>
      </c>
      <c r="P41" s="267">
        <f>O41/1000000</f>
        <v>-0.006</v>
      </c>
      <c r="Q41" s="461"/>
    </row>
    <row r="42" spans="1:17" s="447" customFormat="1" ht="12.75" customHeight="1">
      <c r="A42" s="350">
        <v>28</v>
      </c>
      <c r="B42" s="351" t="s">
        <v>104</v>
      </c>
      <c r="C42" s="354">
        <v>4864934</v>
      </c>
      <c r="D42" s="39" t="s">
        <v>12</v>
      </c>
      <c r="E42" s="40" t="s">
        <v>329</v>
      </c>
      <c r="F42" s="360"/>
      <c r="G42" s="330">
        <v>998429</v>
      </c>
      <c r="H42" s="267">
        <v>997774</v>
      </c>
      <c r="I42" s="267">
        <f>G42-H42</f>
        <v>655</v>
      </c>
      <c r="J42" s="267">
        <f>$F42*I42</f>
        <v>0</v>
      </c>
      <c r="K42" s="267">
        <f>J42/1000000</f>
        <v>0</v>
      </c>
      <c r="L42" s="330">
        <v>999335</v>
      </c>
      <c r="M42" s="267">
        <v>999335</v>
      </c>
      <c r="N42" s="267">
        <f>L42-M42</f>
        <v>0</v>
      </c>
      <c r="O42" s="267">
        <f>$F42*N42</f>
        <v>0</v>
      </c>
      <c r="P42" s="267">
        <f>O42/1000000</f>
        <v>0</v>
      </c>
      <c r="Q42" s="477"/>
    </row>
    <row r="43" spans="1:17" s="447" customFormat="1" ht="12.75" customHeight="1">
      <c r="A43" s="350">
        <v>29</v>
      </c>
      <c r="B43" s="316" t="s">
        <v>105</v>
      </c>
      <c r="C43" s="354">
        <v>4864906</v>
      </c>
      <c r="D43" s="39" t="s">
        <v>12</v>
      </c>
      <c r="E43" s="40" t="s">
        <v>329</v>
      </c>
      <c r="F43" s="360">
        <v>-1000</v>
      </c>
      <c r="G43" s="330">
        <v>997392</v>
      </c>
      <c r="H43" s="267">
        <v>996639</v>
      </c>
      <c r="I43" s="267">
        <f>G43-H43</f>
        <v>753</v>
      </c>
      <c r="J43" s="267">
        <f>$F43*I43</f>
        <v>-753000</v>
      </c>
      <c r="K43" s="267">
        <f>J43/1000000</f>
        <v>-0.753</v>
      </c>
      <c r="L43" s="330">
        <v>998960</v>
      </c>
      <c r="M43" s="267">
        <v>998959</v>
      </c>
      <c r="N43" s="267">
        <f>L43-M43</f>
        <v>1</v>
      </c>
      <c r="O43" s="267">
        <f>$F43*N43</f>
        <v>-1000</v>
      </c>
      <c r="P43" s="267">
        <f>O43/1000000</f>
        <v>-0.001</v>
      </c>
      <c r="Q43" s="467"/>
    </row>
    <row r="44" spans="1:17" s="447" customFormat="1" ht="12.75" customHeight="1">
      <c r="A44" s="350"/>
      <c r="B44" s="353" t="s">
        <v>391</v>
      </c>
      <c r="C44" s="354"/>
      <c r="D44" s="453"/>
      <c r="E44" s="454"/>
      <c r="F44" s="360"/>
      <c r="G44" s="266"/>
      <c r="H44" s="267"/>
      <c r="I44" s="267"/>
      <c r="J44" s="267"/>
      <c r="K44" s="267"/>
      <c r="L44" s="266"/>
      <c r="M44" s="267"/>
      <c r="N44" s="267"/>
      <c r="O44" s="267"/>
      <c r="P44" s="267"/>
      <c r="Q44" s="744"/>
    </row>
    <row r="45" spans="1:17" s="447" customFormat="1" ht="12.75" customHeight="1">
      <c r="A45" s="350">
        <v>30</v>
      </c>
      <c r="B45" s="351" t="s">
        <v>102</v>
      </c>
      <c r="C45" s="354">
        <v>5295177</v>
      </c>
      <c r="D45" s="453" t="s">
        <v>12</v>
      </c>
      <c r="E45" s="454" t="s">
        <v>329</v>
      </c>
      <c r="F45" s="360">
        <v>-1000</v>
      </c>
      <c r="G45" s="330">
        <v>17133</v>
      </c>
      <c r="H45" s="267">
        <v>15325</v>
      </c>
      <c r="I45" s="267">
        <f>G45-H45</f>
        <v>1808</v>
      </c>
      <c r="J45" s="267">
        <f>$F45*I45</f>
        <v>-1808000</v>
      </c>
      <c r="K45" s="267">
        <f>J45/1000000</f>
        <v>-1.808</v>
      </c>
      <c r="L45" s="330">
        <v>983031</v>
      </c>
      <c r="M45" s="267">
        <v>983031</v>
      </c>
      <c r="N45" s="267">
        <f>L45-M45</f>
        <v>0</v>
      </c>
      <c r="O45" s="267">
        <f>$F45*N45</f>
        <v>0</v>
      </c>
      <c r="P45" s="267">
        <f>O45/1000000</f>
        <v>0</v>
      </c>
      <c r="Q45" s="688"/>
    </row>
    <row r="46" spans="1:17" s="447" customFormat="1" ht="12.75" customHeight="1">
      <c r="A46" s="350"/>
      <c r="B46" s="351"/>
      <c r="C46" s="354"/>
      <c r="D46" s="453"/>
      <c r="E46" s="454"/>
      <c r="F46" s="360">
        <v>-1000</v>
      </c>
      <c r="G46" s="330">
        <v>1001036</v>
      </c>
      <c r="H46" s="267">
        <v>998374</v>
      </c>
      <c r="I46" s="267">
        <f>G46-H46</f>
        <v>2662</v>
      </c>
      <c r="J46" s="267">
        <f>$F46*I46</f>
        <v>-2662000</v>
      </c>
      <c r="K46" s="267">
        <f>J46/1000000</f>
        <v>-2.662</v>
      </c>
      <c r="L46" s="330"/>
      <c r="M46" s="267"/>
      <c r="N46" s="267"/>
      <c r="O46" s="267"/>
      <c r="P46" s="267"/>
      <c r="Q46" s="688"/>
    </row>
    <row r="47" spans="1:17" s="447" customFormat="1" ht="12.75" customHeight="1">
      <c r="A47" s="350">
        <v>31</v>
      </c>
      <c r="B47" s="351" t="s">
        <v>394</v>
      </c>
      <c r="C47" s="354">
        <v>5128456</v>
      </c>
      <c r="D47" s="453" t="s">
        <v>12</v>
      </c>
      <c r="E47" s="454" t="s">
        <v>329</v>
      </c>
      <c r="F47" s="360">
        <v>-1000</v>
      </c>
      <c r="G47" s="330">
        <v>30739</v>
      </c>
      <c r="H47" s="267">
        <v>26634</v>
      </c>
      <c r="I47" s="267">
        <f>G47-H47</f>
        <v>4105</v>
      </c>
      <c r="J47" s="267">
        <f>$F47*I47</f>
        <v>-4105000</v>
      </c>
      <c r="K47" s="267">
        <f>J47/1000000</f>
        <v>-4.105</v>
      </c>
      <c r="L47" s="330">
        <v>287</v>
      </c>
      <c r="M47" s="267">
        <v>287</v>
      </c>
      <c r="N47" s="267">
        <f>L47-M47</f>
        <v>0</v>
      </c>
      <c r="O47" s="267">
        <f>$F47*N47</f>
        <v>0</v>
      </c>
      <c r="P47" s="267">
        <f>O47/1000000</f>
        <v>0</v>
      </c>
      <c r="Q47" s="455"/>
    </row>
    <row r="48" spans="1:17" s="447" customFormat="1" ht="12.75" customHeight="1">
      <c r="A48" s="350">
        <v>32</v>
      </c>
      <c r="B48" s="351" t="s">
        <v>392</v>
      </c>
      <c r="C48" s="354">
        <v>5128443</v>
      </c>
      <c r="D48" s="453" t="s">
        <v>12</v>
      </c>
      <c r="E48" s="454" t="s">
        <v>329</v>
      </c>
      <c r="F48" s="360">
        <v>-2000</v>
      </c>
      <c r="G48" s="330">
        <v>21779</v>
      </c>
      <c r="H48" s="267">
        <v>19250</v>
      </c>
      <c r="I48" s="267">
        <f>G48-H48</f>
        <v>2529</v>
      </c>
      <c r="J48" s="267">
        <f>$F48*I48</f>
        <v>-5058000</v>
      </c>
      <c r="K48" s="267">
        <f>J48/1000000</f>
        <v>-5.058</v>
      </c>
      <c r="L48" s="330">
        <v>22</v>
      </c>
      <c r="M48" s="267">
        <v>22</v>
      </c>
      <c r="N48" s="267">
        <f>L48-M48</f>
        <v>0</v>
      </c>
      <c r="O48" s="267">
        <f>$F48*N48</f>
        <v>0</v>
      </c>
      <c r="P48" s="267">
        <f>O48/1000000</f>
        <v>0</v>
      </c>
      <c r="Q48" s="761"/>
    </row>
    <row r="49" spans="1:17" s="447" customFormat="1" ht="12.75" customHeight="1">
      <c r="A49" s="350"/>
      <c r="B49" s="353" t="s">
        <v>41</v>
      </c>
      <c r="C49" s="354"/>
      <c r="D49" s="39"/>
      <c r="E49" s="39"/>
      <c r="F49" s="360"/>
      <c r="G49" s="330"/>
      <c r="H49" s="267"/>
      <c r="I49" s="267"/>
      <c r="J49" s="267"/>
      <c r="K49" s="267"/>
      <c r="L49" s="266"/>
      <c r="M49" s="267"/>
      <c r="N49" s="267"/>
      <c r="O49" s="267"/>
      <c r="P49" s="267"/>
      <c r="Q49" s="451"/>
    </row>
    <row r="50" spans="1:17" s="447" customFormat="1" ht="12.75" customHeight="1">
      <c r="A50" s="350"/>
      <c r="B50" s="352" t="s">
        <v>18</v>
      </c>
      <c r="C50" s="354"/>
      <c r="D50" s="43"/>
      <c r="E50" s="43"/>
      <c r="F50" s="360"/>
      <c r="G50" s="330"/>
      <c r="H50" s="267"/>
      <c r="I50" s="267"/>
      <c r="J50" s="267"/>
      <c r="K50" s="267"/>
      <c r="L50" s="266"/>
      <c r="M50" s="267"/>
      <c r="N50" s="267"/>
      <c r="O50" s="267"/>
      <c r="P50" s="267"/>
      <c r="Q50" s="451"/>
    </row>
    <row r="51" spans="1:17" s="447" customFormat="1" ht="12.75" customHeight="1">
      <c r="A51" s="350">
        <v>33</v>
      </c>
      <c r="B51" s="351" t="s">
        <v>19</v>
      </c>
      <c r="C51" s="354">
        <v>4864831</v>
      </c>
      <c r="D51" s="39" t="s">
        <v>12</v>
      </c>
      <c r="E51" s="40" t="s">
        <v>329</v>
      </c>
      <c r="F51" s="360">
        <v>1000</v>
      </c>
      <c r="G51" s="330">
        <v>619</v>
      </c>
      <c r="H51" s="267">
        <v>661</v>
      </c>
      <c r="I51" s="267">
        <f>G51-H51</f>
        <v>-42</v>
      </c>
      <c r="J51" s="267">
        <f>$F51*I51</f>
        <v>-42000</v>
      </c>
      <c r="K51" s="267">
        <f>J51/1000000</f>
        <v>-0.042</v>
      </c>
      <c r="L51" s="330">
        <v>37</v>
      </c>
      <c r="M51" s="267">
        <v>37</v>
      </c>
      <c r="N51" s="267">
        <f>L51-M51</f>
        <v>0</v>
      </c>
      <c r="O51" s="267">
        <f>$F51*N51</f>
        <v>0</v>
      </c>
      <c r="P51" s="267">
        <f>O51/1000000</f>
        <v>0</v>
      </c>
      <c r="Q51" s="755"/>
    </row>
    <row r="52" spans="1:17" s="447" customFormat="1" ht="12.75" customHeight="1">
      <c r="A52" s="350">
        <v>34</v>
      </c>
      <c r="B52" s="351" t="s">
        <v>20</v>
      </c>
      <c r="C52" s="354">
        <v>4864825</v>
      </c>
      <c r="D52" s="39" t="s">
        <v>12</v>
      </c>
      <c r="E52" s="40" t="s">
        <v>329</v>
      </c>
      <c r="F52" s="360">
        <v>133.33</v>
      </c>
      <c r="G52" s="330">
        <v>6812</v>
      </c>
      <c r="H52" s="267">
        <v>6501</v>
      </c>
      <c r="I52" s="267">
        <f>G52-H52</f>
        <v>311</v>
      </c>
      <c r="J52" s="267">
        <f>$F52*I52</f>
        <v>41465.630000000005</v>
      </c>
      <c r="K52" s="267">
        <f>J52/1000000</f>
        <v>0.04146563</v>
      </c>
      <c r="L52" s="330">
        <v>271</v>
      </c>
      <c r="M52" s="267">
        <v>220</v>
      </c>
      <c r="N52" s="267">
        <f>L52-M52</f>
        <v>51</v>
      </c>
      <c r="O52" s="267">
        <f>$F52*N52</f>
        <v>6799.830000000001</v>
      </c>
      <c r="P52" s="267">
        <f>O52/1000000</f>
        <v>0.006799830000000001</v>
      </c>
      <c r="Q52" s="451"/>
    </row>
    <row r="53" spans="1:17" ht="12.75" customHeight="1">
      <c r="A53" s="350"/>
      <c r="B53" s="353" t="s">
        <v>115</v>
      </c>
      <c r="C53" s="354"/>
      <c r="D53" s="39"/>
      <c r="E53" s="39"/>
      <c r="F53" s="360"/>
      <c r="G53" s="328"/>
      <c r="H53" s="377"/>
      <c r="I53" s="377"/>
      <c r="J53" s="377"/>
      <c r="K53" s="377"/>
      <c r="L53" s="378"/>
      <c r="M53" s="377"/>
      <c r="N53" s="377"/>
      <c r="O53" s="377"/>
      <c r="P53" s="377"/>
      <c r="Q53" s="146"/>
    </row>
    <row r="54" spans="1:17" s="447" customFormat="1" ht="12.75" customHeight="1">
      <c r="A54" s="350">
        <v>35</v>
      </c>
      <c r="B54" s="351" t="s">
        <v>116</v>
      </c>
      <c r="C54" s="354">
        <v>5295199</v>
      </c>
      <c r="D54" s="39" t="s">
        <v>12</v>
      </c>
      <c r="E54" s="40" t="s">
        <v>329</v>
      </c>
      <c r="F54" s="360">
        <v>1000</v>
      </c>
      <c r="G54" s="330">
        <v>998183</v>
      </c>
      <c r="H54" s="267">
        <v>998183</v>
      </c>
      <c r="I54" s="267">
        <f>G54-H54</f>
        <v>0</v>
      </c>
      <c r="J54" s="267">
        <f>$F54*I54</f>
        <v>0</v>
      </c>
      <c r="K54" s="267">
        <f>J54/1000000</f>
        <v>0</v>
      </c>
      <c r="L54" s="330">
        <v>1170</v>
      </c>
      <c r="M54" s="267">
        <v>1170</v>
      </c>
      <c r="N54" s="267">
        <f>L54-M54</f>
        <v>0</v>
      </c>
      <c r="O54" s="267">
        <f>$F54*N54</f>
        <v>0</v>
      </c>
      <c r="P54" s="267">
        <f>O54/1000000</f>
        <v>0</v>
      </c>
      <c r="Q54" s="451"/>
    </row>
    <row r="55" spans="1:17" s="482" customFormat="1" ht="12.75" customHeight="1">
      <c r="A55" s="338">
        <v>36</v>
      </c>
      <c r="B55" s="316" t="s">
        <v>117</v>
      </c>
      <c r="C55" s="354">
        <v>4864828</v>
      </c>
      <c r="D55" s="43" t="s">
        <v>12</v>
      </c>
      <c r="E55" s="40" t="s">
        <v>329</v>
      </c>
      <c r="F55" s="354">
        <v>133</v>
      </c>
      <c r="G55" s="330">
        <v>994601</v>
      </c>
      <c r="H55" s="267">
        <v>994825</v>
      </c>
      <c r="I55" s="267">
        <f>G55-H55</f>
        <v>-224</v>
      </c>
      <c r="J55" s="267">
        <f>$F55*I55</f>
        <v>-29792</v>
      </c>
      <c r="K55" s="267">
        <f>J55/1000000</f>
        <v>-0.029792</v>
      </c>
      <c r="L55" s="330">
        <v>10176</v>
      </c>
      <c r="M55" s="267">
        <v>10252</v>
      </c>
      <c r="N55" s="267">
        <f>L55-M55</f>
        <v>-76</v>
      </c>
      <c r="O55" s="267">
        <f>$F55*N55</f>
        <v>-10108</v>
      </c>
      <c r="P55" s="267">
        <f>O55/1000000</f>
        <v>-0.010108</v>
      </c>
      <c r="Q55" s="330"/>
    </row>
    <row r="56" spans="1:17" s="447" customFormat="1" ht="15.75" customHeight="1">
      <c r="A56" s="338"/>
      <c r="B56" s="352" t="s">
        <v>426</v>
      </c>
      <c r="C56" s="354"/>
      <c r="D56" s="43"/>
      <c r="E56" s="40"/>
      <c r="F56" s="354"/>
      <c r="G56" s="330"/>
      <c r="H56" s="267"/>
      <c r="I56" s="267"/>
      <c r="J56" s="267"/>
      <c r="K56" s="267"/>
      <c r="L56" s="330"/>
      <c r="M56" s="267"/>
      <c r="N56" s="267"/>
      <c r="O56" s="267"/>
      <c r="P56" s="267"/>
      <c r="Q56" s="330"/>
    </row>
    <row r="57" spans="1:17" s="447" customFormat="1" ht="14.25" customHeight="1">
      <c r="A57" s="338">
        <v>37</v>
      </c>
      <c r="B57" s="316" t="s">
        <v>35</v>
      </c>
      <c r="C57" s="354">
        <v>5295145</v>
      </c>
      <c r="D57" s="43" t="s">
        <v>12</v>
      </c>
      <c r="E57" s="40" t="s">
        <v>329</v>
      </c>
      <c r="F57" s="354">
        <v>-1000</v>
      </c>
      <c r="G57" s="330">
        <v>955038</v>
      </c>
      <c r="H57" s="267">
        <v>955038</v>
      </c>
      <c r="I57" s="267">
        <f>G57-H57</f>
        <v>0</v>
      </c>
      <c r="J57" s="267">
        <f>$F57*I57</f>
        <v>0</v>
      </c>
      <c r="K57" s="267">
        <f>J57/1000000</f>
        <v>0</v>
      </c>
      <c r="L57" s="330">
        <v>990185</v>
      </c>
      <c r="M57" s="267">
        <v>990185</v>
      </c>
      <c r="N57" s="267">
        <f>L57-M57</f>
        <v>0</v>
      </c>
      <c r="O57" s="267">
        <f>$F57*N57</f>
        <v>0</v>
      </c>
      <c r="P57" s="267">
        <f>O57/1000000</f>
        <v>0</v>
      </c>
      <c r="Q57" s="330"/>
    </row>
    <row r="58" spans="1:17" s="485" customFormat="1" ht="15.75" customHeight="1" thickBot="1">
      <c r="A58" s="752">
        <v>38</v>
      </c>
      <c r="B58" s="753" t="s">
        <v>169</v>
      </c>
      <c r="C58" s="355">
        <v>5295146</v>
      </c>
      <c r="D58" s="355" t="s">
        <v>12</v>
      </c>
      <c r="E58" s="355" t="s">
        <v>329</v>
      </c>
      <c r="F58" s="355">
        <v>-1000</v>
      </c>
      <c r="G58" s="449">
        <v>981071</v>
      </c>
      <c r="H58" s="355">
        <v>981071</v>
      </c>
      <c r="I58" s="355">
        <f>G58-H58</f>
        <v>0</v>
      </c>
      <c r="J58" s="355">
        <f>$F58*I58</f>
        <v>0</v>
      </c>
      <c r="K58" s="355">
        <f>J58/1000000</f>
        <v>0</v>
      </c>
      <c r="L58" s="449">
        <v>999926</v>
      </c>
      <c r="M58" s="355">
        <v>999936</v>
      </c>
      <c r="N58" s="355">
        <f>L58-M58</f>
        <v>-10</v>
      </c>
      <c r="O58" s="355">
        <f>$F58*N58</f>
        <v>10000</v>
      </c>
      <c r="P58" s="355">
        <f>O58/1000000</f>
        <v>0.01</v>
      </c>
      <c r="Q58" s="449"/>
    </row>
    <row r="59" spans="1:17" s="482" customFormat="1" ht="12.75" customHeight="1" thickTop="1">
      <c r="A59" s="338"/>
      <c r="B59" s="316"/>
      <c r="C59" s="354"/>
      <c r="D59" s="354"/>
      <c r="E59" s="354"/>
      <c r="F59" s="354"/>
      <c r="G59" s="331"/>
      <c r="H59" s="354"/>
      <c r="I59" s="354"/>
      <c r="J59" s="354"/>
      <c r="K59" s="354"/>
      <c r="L59" s="331"/>
      <c r="M59" s="354"/>
      <c r="N59" s="354"/>
      <c r="O59" s="354"/>
      <c r="P59" s="354"/>
      <c r="Q59" s="331"/>
    </row>
    <row r="60" spans="1:17" s="447" customFormat="1" ht="9" customHeight="1">
      <c r="A60" s="338"/>
      <c r="B60" s="316"/>
      <c r="C60" s="354"/>
      <c r="D60" s="43"/>
      <c r="E60" s="40"/>
      <c r="F60" s="354"/>
      <c r="G60" s="331"/>
      <c r="H60" s="331"/>
      <c r="I60" s="267"/>
      <c r="J60" s="267"/>
      <c r="K60" s="267"/>
      <c r="L60" s="331"/>
      <c r="M60" s="331"/>
      <c r="N60" s="267"/>
      <c r="O60" s="267"/>
      <c r="P60" s="267"/>
      <c r="Q60" s="482"/>
    </row>
    <row r="61" spans="2:16" ht="12.75" customHeight="1">
      <c r="B61" s="15" t="s">
        <v>135</v>
      </c>
      <c r="F61" s="191"/>
      <c r="I61" s="16"/>
      <c r="J61" s="16"/>
      <c r="K61" s="382">
        <f>SUM(K8:K60)-K33</f>
        <v>-23.27015059</v>
      </c>
      <c r="N61" s="16"/>
      <c r="O61" s="16"/>
      <c r="P61" s="382">
        <f>SUM(P8:P60)-P33</f>
        <v>-0.3529427100000001</v>
      </c>
    </row>
    <row r="62" spans="2:16" ht="1.5" customHeight="1">
      <c r="B62" s="15"/>
      <c r="F62" s="191"/>
      <c r="I62" s="16"/>
      <c r="J62" s="16"/>
      <c r="K62" s="27"/>
      <c r="N62" s="16"/>
      <c r="O62" s="16"/>
      <c r="P62" s="27"/>
    </row>
    <row r="63" spans="2:16" ht="16.5">
      <c r="B63" s="15" t="s">
        <v>136</v>
      </c>
      <c r="F63" s="191"/>
      <c r="I63" s="16"/>
      <c r="J63" s="16"/>
      <c r="K63" s="382">
        <f>SUM(K61:K62)</f>
        <v>-23.27015059</v>
      </c>
      <c r="N63" s="16"/>
      <c r="O63" s="16"/>
      <c r="P63" s="382">
        <f>SUM(P61:P62)</f>
        <v>-0.3529427100000001</v>
      </c>
    </row>
    <row r="64" ht="15">
      <c r="F64" s="191"/>
    </row>
    <row r="65" spans="6:17" ht="15">
      <c r="F65" s="191"/>
      <c r="Q65" s="246" t="str">
        <f>NDPL!$Q$1</f>
        <v>DECEMBER-2019</v>
      </c>
    </row>
    <row r="66" ht="15">
      <c r="F66" s="191"/>
    </row>
    <row r="67" spans="6:17" ht="15">
      <c r="F67" s="191"/>
      <c r="Q67" s="246"/>
    </row>
    <row r="68" spans="1:16" ht="18.75" thickBot="1">
      <c r="A68" s="85" t="s">
        <v>231</v>
      </c>
      <c r="F68" s="191"/>
      <c r="G68" s="6"/>
      <c r="H68" s="6"/>
      <c r="I68" s="45" t="s">
        <v>7</v>
      </c>
      <c r="J68" s="17"/>
      <c r="K68" s="17"/>
      <c r="L68" s="17"/>
      <c r="M68" s="17"/>
      <c r="N68" s="45" t="s">
        <v>379</v>
      </c>
      <c r="O68" s="17"/>
      <c r="P68" s="17"/>
    </row>
    <row r="69" spans="1:17" ht="39.75" thickBot="1" thickTop="1">
      <c r="A69" s="34" t="s">
        <v>8</v>
      </c>
      <c r="B69" s="31" t="s">
        <v>9</v>
      </c>
      <c r="C69" s="32" t="s">
        <v>1</v>
      </c>
      <c r="D69" s="32" t="s">
        <v>2</v>
      </c>
      <c r="E69" s="32" t="s">
        <v>3</v>
      </c>
      <c r="F69" s="32" t="s">
        <v>10</v>
      </c>
      <c r="G69" s="34" t="str">
        <f>NDPL!G5</f>
        <v>FINAL READING 01/01/2020</v>
      </c>
      <c r="H69" s="32" t="str">
        <f>NDPL!H5</f>
        <v>INTIAL READING 01/12/2019</v>
      </c>
      <c r="I69" s="32" t="s">
        <v>4</v>
      </c>
      <c r="J69" s="32" t="s">
        <v>5</v>
      </c>
      <c r="K69" s="32" t="s">
        <v>6</v>
      </c>
      <c r="L69" s="34" t="str">
        <f>NDPL!G5</f>
        <v>FINAL READING 01/01/2020</v>
      </c>
      <c r="M69" s="32" t="str">
        <f>NDPL!H5</f>
        <v>INTIAL READING 01/12/2019</v>
      </c>
      <c r="N69" s="32" t="s">
        <v>4</v>
      </c>
      <c r="O69" s="32" t="s">
        <v>5</v>
      </c>
      <c r="P69" s="32" t="s">
        <v>6</v>
      </c>
      <c r="Q69" s="33" t="s">
        <v>292</v>
      </c>
    </row>
    <row r="70" spans="1:16" ht="17.25" thickBot="1" thickTop="1">
      <c r="A70" s="18"/>
      <c r="B70" s="86"/>
      <c r="C70" s="18"/>
      <c r="D70" s="18"/>
      <c r="E70" s="18"/>
      <c r="F70" s="317"/>
      <c r="G70" s="18"/>
      <c r="H70" s="18"/>
      <c r="I70" s="18"/>
      <c r="J70" s="18"/>
      <c r="K70" s="18"/>
      <c r="L70" s="18"/>
      <c r="M70" s="18"/>
      <c r="N70" s="18"/>
      <c r="O70" s="18"/>
      <c r="P70" s="18"/>
    </row>
    <row r="71" spans="1:17" ht="15.75" customHeight="1" thickTop="1">
      <c r="A71" s="348"/>
      <c r="B71" s="349" t="s">
        <v>121</v>
      </c>
      <c r="C71" s="35"/>
      <c r="D71" s="35"/>
      <c r="E71" s="35"/>
      <c r="F71" s="318"/>
      <c r="G71" s="28"/>
      <c r="H71" s="457"/>
      <c r="I71" s="457"/>
      <c r="J71" s="457"/>
      <c r="K71" s="457"/>
      <c r="L71" s="28"/>
      <c r="M71" s="457"/>
      <c r="N71" s="457"/>
      <c r="O71" s="457"/>
      <c r="P71" s="457"/>
      <c r="Q71" s="534"/>
    </row>
    <row r="72" spans="1:17" s="447" customFormat="1" ht="15.75" customHeight="1">
      <c r="A72" s="350">
        <v>1</v>
      </c>
      <c r="B72" s="351" t="s">
        <v>15</v>
      </c>
      <c r="C72" s="354">
        <v>4864994</v>
      </c>
      <c r="D72" s="39" t="s">
        <v>12</v>
      </c>
      <c r="E72" s="40" t="s">
        <v>329</v>
      </c>
      <c r="F72" s="360">
        <v>-1000</v>
      </c>
      <c r="G72" s="330">
        <v>989365</v>
      </c>
      <c r="H72" s="267">
        <v>988786</v>
      </c>
      <c r="I72" s="331">
        <f>G72-H72</f>
        <v>579</v>
      </c>
      <c r="J72" s="331">
        <f>$F72*I72</f>
        <v>-579000</v>
      </c>
      <c r="K72" s="331">
        <f>J72/1000000</f>
        <v>-0.579</v>
      </c>
      <c r="L72" s="330">
        <v>997673</v>
      </c>
      <c r="M72" s="267">
        <v>997669</v>
      </c>
      <c r="N72" s="331">
        <f>L72-M72</f>
        <v>4</v>
      </c>
      <c r="O72" s="331">
        <f>$F72*N72</f>
        <v>-4000</v>
      </c>
      <c r="P72" s="331">
        <f>O72/1000000</f>
        <v>-0.004</v>
      </c>
      <c r="Q72" s="451"/>
    </row>
    <row r="73" spans="1:17" s="447" customFormat="1" ht="15.75" customHeight="1">
      <c r="A73" s="350">
        <v>2</v>
      </c>
      <c r="B73" s="351" t="s">
        <v>16</v>
      </c>
      <c r="C73" s="354">
        <v>5295153</v>
      </c>
      <c r="D73" s="39" t="s">
        <v>12</v>
      </c>
      <c r="E73" s="40" t="s">
        <v>329</v>
      </c>
      <c r="F73" s="360">
        <v>-1000</v>
      </c>
      <c r="G73" s="330">
        <v>987662</v>
      </c>
      <c r="H73" s="267">
        <v>987141</v>
      </c>
      <c r="I73" s="331">
        <f>G73-H73</f>
        <v>521</v>
      </c>
      <c r="J73" s="331">
        <f>$F73*I73</f>
        <v>-521000</v>
      </c>
      <c r="K73" s="331">
        <f>J73/1000000</f>
        <v>-0.521</v>
      </c>
      <c r="L73" s="330">
        <v>963310</v>
      </c>
      <c r="M73" s="267">
        <v>963296</v>
      </c>
      <c r="N73" s="331">
        <f>L73-M73</f>
        <v>14</v>
      </c>
      <c r="O73" s="331">
        <f>$F73*N73</f>
        <v>-14000</v>
      </c>
      <c r="P73" s="331">
        <f>O73/1000000</f>
        <v>-0.014</v>
      </c>
      <c r="Q73" s="451"/>
    </row>
    <row r="74" spans="1:17" s="447" customFormat="1" ht="15">
      <c r="A74" s="350">
        <v>3</v>
      </c>
      <c r="B74" s="351" t="s">
        <v>17</v>
      </c>
      <c r="C74" s="354">
        <v>5100234</v>
      </c>
      <c r="D74" s="39" t="s">
        <v>12</v>
      </c>
      <c r="E74" s="40" t="s">
        <v>329</v>
      </c>
      <c r="F74" s="360">
        <v>-1000</v>
      </c>
      <c r="G74" s="330">
        <v>993674</v>
      </c>
      <c r="H74" s="267">
        <v>993421</v>
      </c>
      <c r="I74" s="331">
        <f>G74-H74</f>
        <v>253</v>
      </c>
      <c r="J74" s="331">
        <f>$F74*I74</f>
        <v>-253000</v>
      </c>
      <c r="K74" s="331">
        <f>J74/1000000</f>
        <v>-0.253</v>
      </c>
      <c r="L74" s="330">
        <v>998547</v>
      </c>
      <c r="M74" s="267">
        <v>998550</v>
      </c>
      <c r="N74" s="331">
        <f>L74-M74</f>
        <v>-3</v>
      </c>
      <c r="O74" s="331">
        <f>$F74*N74</f>
        <v>3000</v>
      </c>
      <c r="P74" s="331">
        <f>O74/1000000</f>
        <v>0.003</v>
      </c>
      <c r="Q74" s="448"/>
    </row>
    <row r="75" spans="1:17" s="447" customFormat="1" ht="15">
      <c r="A75" s="350">
        <v>4</v>
      </c>
      <c r="B75" s="351" t="s">
        <v>159</v>
      </c>
      <c r="C75" s="354">
        <v>5128452</v>
      </c>
      <c r="D75" s="39" t="s">
        <v>12</v>
      </c>
      <c r="E75" s="40" t="s">
        <v>329</v>
      </c>
      <c r="F75" s="360">
        <v>-1000</v>
      </c>
      <c r="G75" s="330">
        <v>988570</v>
      </c>
      <c r="H75" s="267">
        <v>987136</v>
      </c>
      <c r="I75" s="331">
        <f>G75-H75</f>
        <v>1434</v>
      </c>
      <c r="J75" s="331">
        <f>$F75*I75</f>
        <v>-1434000</v>
      </c>
      <c r="K75" s="331">
        <f>J75/1000000</f>
        <v>-1.434</v>
      </c>
      <c r="L75" s="330">
        <v>999311</v>
      </c>
      <c r="M75" s="267">
        <v>999310</v>
      </c>
      <c r="N75" s="331">
        <f>L75-M75</f>
        <v>1</v>
      </c>
      <c r="O75" s="331">
        <f>$F75*N75</f>
        <v>-1000</v>
      </c>
      <c r="P75" s="331">
        <f>O75/1000000</f>
        <v>-0.001</v>
      </c>
      <c r="Q75" s="787"/>
    </row>
    <row r="76" spans="1:17" s="447" customFormat="1" ht="15.75" customHeight="1">
      <c r="A76" s="350"/>
      <c r="B76" s="352" t="s">
        <v>122</v>
      </c>
      <c r="C76" s="354"/>
      <c r="D76" s="43"/>
      <c r="E76" s="43"/>
      <c r="F76" s="360"/>
      <c r="G76" s="330"/>
      <c r="H76" s="267"/>
      <c r="I76" s="466"/>
      <c r="J76" s="466"/>
      <c r="K76" s="466"/>
      <c r="L76" s="330"/>
      <c r="M76" s="267"/>
      <c r="N76" s="466"/>
      <c r="O76" s="466"/>
      <c r="P76" s="466"/>
      <c r="Q76" s="451"/>
    </row>
    <row r="77" spans="1:17" s="447" customFormat="1" ht="15.75" customHeight="1">
      <c r="A77" s="350">
        <v>5</v>
      </c>
      <c r="B77" s="351" t="s">
        <v>123</v>
      </c>
      <c r="C77" s="354">
        <v>4864978</v>
      </c>
      <c r="D77" s="39" t="s">
        <v>12</v>
      </c>
      <c r="E77" s="40" t="s">
        <v>329</v>
      </c>
      <c r="F77" s="360">
        <v>-1000</v>
      </c>
      <c r="G77" s="330">
        <v>20226</v>
      </c>
      <c r="H77" s="267">
        <v>18260</v>
      </c>
      <c r="I77" s="466">
        <f aca="true" t="shared" si="12" ref="I77:I83">G77-H77</f>
        <v>1966</v>
      </c>
      <c r="J77" s="466">
        <f aca="true" t="shared" si="13" ref="J77:J83">$F77*I77</f>
        <v>-1966000</v>
      </c>
      <c r="K77" s="466">
        <f aca="true" t="shared" si="14" ref="K77:K83">J77/1000000</f>
        <v>-1.966</v>
      </c>
      <c r="L77" s="330">
        <v>997410</v>
      </c>
      <c r="M77" s="267">
        <v>997376</v>
      </c>
      <c r="N77" s="466">
        <f aca="true" t="shared" si="15" ref="N77:N83">L77-M77</f>
        <v>34</v>
      </c>
      <c r="O77" s="466">
        <f aca="true" t="shared" si="16" ref="O77:O83">$F77*N77</f>
        <v>-34000</v>
      </c>
      <c r="P77" s="466">
        <f aca="true" t="shared" si="17" ref="P77:P83">O77/1000000</f>
        <v>-0.034</v>
      </c>
      <c r="Q77" s="451"/>
    </row>
    <row r="78" spans="1:17" s="447" customFormat="1" ht="15.75" customHeight="1">
      <c r="A78" s="350">
        <v>6</v>
      </c>
      <c r="B78" s="351" t="s">
        <v>124</v>
      </c>
      <c r="C78" s="354">
        <v>5128449</v>
      </c>
      <c r="D78" s="39" t="s">
        <v>12</v>
      </c>
      <c r="E78" s="40" t="s">
        <v>329</v>
      </c>
      <c r="F78" s="360">
        <v>-1000</v>
      </c>
      <c r="G78" s="330">
        <v>6730</v>
      </c>
      <c r="H78" s="267">
        <v>4626</v>
      </c>
      <c r="I78" s="466">
        <f t="shared" si="12"/>
        <v>2104</v>
      </c>
      <c r="J78" s="466">
        <f t="shared" si="13"/>
        <v>-2104000</v>
      </c>
      <c r="K78" s="466">
        <f t="shared" si="14"/>
        <v>-2.104</v>
      </c>
      <c r="L78" s="330">
        <v>996355</v>
      </c>
      <c r="M78" s="267">
        <v>996309</v>
      </c>
      <c r="N78" s="466">
        <f t="shared" si="15"/>
        <v>46</v>
      </c>
      <c r="O78" s="466">
        <f t="shared" si="16"/>
        <v>-46000</v>
      </c>
      <c r="P78" s="466">
        <f t="shared" si="17"/>
        <v>-0.046</v>
      </c>
      <c r="Q78" s="451"/>
    </row>
    <row r="79" spans="1:17" s="447" customFormat="1" ht="15.75" customHeight="1">
      <c r="A79" s="350">
        <v>7</v>
      </c>
      <c r="B79" s="351" t="s">
        <v>125</v>
      </c>
      <c r="C79" s="354">
        <v>5295141</v>
      </c>
      <c r="D79" s="39" t="s">
        <v>12</v>
      </c>
      <c r="E79" s="40" t="s">
        <v>329</v>
      </c>
      <c r="F79" s="360">
        <v>-1000</v>
      </c>
      <c r="G79" s="330">
        <v>7192</v>
      </c>
      <c r="H79" s="267">
        <v>7192</v>
      </c>
      <c r="I79" s="466">
        <f t="shared" si="12"/>
        <v>0</v>
      </c>
      <c r="J79" s="466">
        <f t="shared" si="13"/>
        <v>0</v>
      </c>
      <c r="K79" s="466">
        <f t="shared" si="14"/>
        <v>0</v>
      </c>
      <c r="L79" s="330">
        <v>999511</v>
      </c>
      <c r="M79" s="267">
        <v>999511</v>
      </c>
      <c r="N79" s="466">
        <f t="shared" si="15"/>
        <v>0</v>
      </c>
      <c r="O79" s="466">
        <f t="shared" si="16"/>
        <v>0</v>
      </c>
      <c r="P79" s="466">
        <f t="shared" si="17"/>
        <v>0</v>
      </c>
      <c r="Q79" s="451"/>
    </row>
    <row r="80" spans="1:17" s="447" customFormat="1" ht="15.75" customHeight="1">
      <c r="A80" s="350">
        <v>8</v>
      </c>
      <c r="B80" s="351" t="s">
        <v>126</v>
      </c>
      <c r="C80" s="354">
        <v>4865167</v>
      </c>
      <c r="D80" s="39" t="s">
        <v>12</v>
      </c>
      <c r="E80" s="40" t="s">
        <v>329</v>
      </c>
      <c r="F80" s="360">
        <v>-1000</v>
      </c>
      <c r="G80" s="330">
        <v>1655</v>
      </c>
      <c r="H80" s="267">
        <v>1655</v>
      </c>
      <c r="I80" s="466">
        <f t="shared" si="12"/>
        <v>0</v>
      </c>
      <c r="J80" s="466">
        <f t="shared" si="13"/>
        <v>0</v>
      </c>
      <c r="K80" s="466">
        <f t="shared" si="14"/>
        <v>0</v>
      </c>
      <c r="L80" s="330">
        <v>980809</v>
      </c>
      <c r="M80" s="267">
        <v>980809</v>
      </c>
      <c r="N80" s="466">
        <f t="shared" si="15"/>
        <v>0</v>
      </c>
      <c r="O80" s="466">
        <f t="shared" si="16"/>
        <v>0</v>
      </c>
      <c r="P80" s="466">
        <f t="shared" si="17"/>
        <v>0</v>
      </c>
      <c r="Q80" s="451"/>
    </row>
    <row r="81" spans="1:17" s="490" customFormat="1" ht="15">
      <c r="A81" s="788">
        <v>9</v>
      </c>
      <c r="B81" s="789" t="s">
        <v>127</v>
      </c>
      <c r="C81" s="790">
        <v>5295134</v>
      </c>
      <c r="D81" s="61" t="s">
        <v>12</v>
      </c>
      <c r="E81" s="62" t="s">
        <v>329</v>
      </c>
      <c r="F81" s="360">
        <v>-1000</v>
      </c>
      <c r="G81" s="330">
        <v>10569</v>
      </c>
      <c r="H81" s="267">
        <v>10141</v>
      </c>
      <c r="I81" s="466">
        <f t="shared" si="12"/>
        <v>428</v>
      </c>
      <c r="J81" s="466">
        <f t="shared" si="13"/>
        <v>-428000</v>
      </c>
      <c r="K81" s="466">
        <f t="shared" si="14"/>
        <v>-0.428</v>
      </c>
      <c r="L81" s="330">
        <v>951816</v>
      </c>
      <c r="M81" s="267">
        <v>951808</v>
      </c>
      <c r="N81" s="466">
        <f t="shared" si="15"/>
        <v>8</v>
      </c>
      <c r="O81" s="466">
        <f t="shared" si="16"/>
        <v>-8000</v>
      </c>
      <c r="P81" s="466">
        <f t="shared" si="17"/>
        <v>-0.008</v>
      </c>
      <c r="Q81" s="791"/>
    </row>
    <row r="82" spans="1:17" s="490" customFormat="1" ht="15">
      <c r="A82" s="788"/>
      <c r="B82" s="789"/>
      <c r="C82" s="790">
        <v>5128413</v>
      </c>
      <c r="D82" s="61" t="s">
        <v>12</v>
      </c>
      <c r="E82" s="62" t="s">
        <v>329</v>
      </c>
      <c r="F82" s="360">
        <v>-1000</v>
      </c>
      <c r="G82" s="330">
        <v>991486</v>
      </c>
      <c r="H82" s="267">
        <v>990951</v>
      </c>
      <c r="I82" s="466">
        <f t="shared" si="12"/>
        <v>535</v>
      </c>
      <c r="J82" s="466">
        <f t="shared" si="13"/>
        <v>-535000</v>
      </c>
      <c r="K82" s="466">
        <f t="shared" si="14"/>
        <v>-0.535</v>
      </c>
      <c r="L82" s="330">
        <v>968948</v>
      </c>
      <c r="M82" s="267">
        <v>968933</v>
      </c>
      <c r="N82" s="466">
        <f t="shared" si="15"/>
        <v>15</v>
      </c>
      <c r="O82" s="466">
        <f t="shared" si="16"/>
        <v>-15000</v>
      </c>
      <c r="P82" s="466">
        <f t="shared" si="17"/>
        <v>-0.015</v>
      </c>
      <c r="Q82" s="809" t="s">
        <v>471</v>
      </c>
    </row>
    <row r="83" spans="1:17" s="447" customFormat="1" ht="15.75" customHeight="1">
      <c r="A83" s="350">
        <v>10</v>
      </c>
      <c r="B83" s="351" t="s">
        <v>128</v>
      </c>
      <c r="C83" s="354">
        <v>5295135</v>
      </c>
      <c r="D83" s="39" t="s">
        <v>12</v>
      </c>
      <c r="E83" s="40" t="s">
        <v>329</v>
      </c>
      <c r="F83" s="360">
        <v>-1000</v>
      </c>
      <c r="G83" s="330">
        <v>958998</v>
      </c>
      <c r="H83" s="267">
        <v>957554</v>
      </c>
      <c r="I83" s="331">
        <f t="shared" si="12"/>
        <v>1444</v>
      </c>
      <c r="J83" s="331">
        <f t="shared" si="13"/>
        <v>-1444000</v>
      </c>
      <c r="K83" s="331">
        <f t="shared" si="14"/>
        <v>-1.444</v>
      </c>
      <c r="L83" s="330">
        <v>979006</v>
      </c>
      <c r="M83" s="267">
        <v>978929</v>
      </c>
      <c r="N83" s="331">
        <f t="shared" si="15"/>
        <v>77</v>
      </c>
      <c r="O83" s="331">
        <f t="shared" si="16"/>
        <v>-77000</v>
      </c>
      <c r="P83" s="331">
        <f t="shared" si="17"/>
        <v>-0.077</v>
      </c>
      <c r="Q83" s="787"/>
    </row>
    <row r="84" spans="1:17" s="447" customFormat="1" ht="15.75" customHeight="1">
      <c r="A84" s="350"/>
      <c r="B84" s="353" t="s">
        <v>129</v>
      </c>
      <c r="C84" s="354"/>
      <c r="D84" s="39"/>
      <c r="E84" s="39"/>
      <c r="F84" s="360"/>
      <c r="G84" s="330"/>
      <c r="H84" s="331"/>
      <c r="I84" s="466"/>
      <c r="J84" s="466"/>
      <c r="K84" s="466"/>
      <c r="L84" s="330"/>
      <c r="M84" s="466"/>
      <c r="N84" s="466"/>
      <c r="O84" s="466"/>
      <c r="P84" s="466"/>
      <c r="Q84" s="451"/>
    </row>
    <row r="85" spans="1:17" s="447" customFormat="1" ht="15.75" customHeight="1">
      <c r="A85" s="350">
        <v>11</v>
      </c>
      <c r="B85" s="351" t="s">
        <v>130</v>
      </c>
      <c r="C85" s="354">
        <v>5295129</v>
      </c>
      <c r="D85" s="39" t="s">
        <v>12</v>
      </c>
      <c r="E85" s="40" t="s">
        <v>329</v>
      </c>
      <c r="F85" s="360">
        <v>-1000</v>
      </c>
      <c r="G85" s="330">
        <v>970343</v>
      </c>
      <c r="H85" s="331">
        <v>969768</v>
      </c>
      <c r="I85" s="466">
        <f>G85-H85</f>
        <v>575</v>
      </c>
      <c r="J85" s="466">
        <f>$F85*I85</f>
        <v>-575000</v>
      </c>
      <c r="K85" s="466">
        <f>J85/1000000</f>
        <v>-0.575</v>
      </c>
      <c r="L85" s="330">
        <v>976371</v>
      </c>
      <c r="M85" s="331">
        <v>976400</v>
      </c>
      <c r="N85" s="466">
        <f>L85-M85</f>
        <v>-29</v>
      </c>
      <c r="O85" s="466">
        <f>$F85*N85</f>
        <v>29000</v>
      </c>
      <c r="P85" s="466">
        <f>O85/1000000</f>
        <v>0.029</v>
      </c>
      <c r="Q85" s="451"/>
    </row>
    <row r="86" spans="1:17" s="447" customFormat="1" ht="15.75" customHeight="1">
      <c r="A86" s="350"/>
      <c r="B86" s="351"/>
      <c r="C86" s="354"/>
      <c r="D86" s="39"/>
      <c r="E86" s="40"/>
      <c r="F86" s="360">
        <v>-1000</v>
      </c>
      <c r="G86" s="330"/>
      <c r="H86" s="331"/>
      <c r="I86" s="466"/>
      <c r="J86" s="466"/>
      <c r="K86" s="466"/>
      <c r="L86" s="330">
        <v>977700</v>
      </c>
      <c r="M86" s="331">
        <v>977713</v>
      </c>
      <c r="N86" s="466">
        <f>L86-M86</f>
        <v>-13</v>
      </c>
      <c r="O86" s="466">
        <f>$F86*N86</f>
        <v>13000</v>
      </c>
      <c r="P86" s="466">
        <f>O86/1000000</f>
        <v>0.013</v>
      </c>
      <c r="Q86" s="451"/>
    </row>
    <row r="87" spans="1:17" s="447" customFormat="1" ht="15.75" customHeight="1">
      <c r="A87" s="350">
        <v>12</v>
      </c>
      <c r="B87" s="351" t="s">
        <v>131</v>
      </c>
      <c r="C87" s="354">
        <v>4864917</v>
      </c>
      <c r="D87" s="39" t="s">
        <v>12</v>
      </c>
      <c r="E87" s="40" t="s">
        <v>329</v>
      </c>
      <c r="F87" s="360">
        <v>-1000</v>
      </c>
      <c r="G87" s="330">
        <v>959640</v>
      </c>
      <c r="H87" s="331">
        <v>959085</v>
      </c>
      <c r="I87" s="466">
        <f>G87-H87</f>
        <v>555</v>
      </c>
      <c r="J87" s="466">
        <f>$F87*I87</f>
        <v>-555000</v>
      </c>
      <c r="K87" s="466">
        <f>J87/1000000</f>
        <v>-0.555</v>
      </c>
      <c r="L87" s="330">
        <v>825376</v>
      </c>
      <c r="M87" s="331">
        <v>825392</v>
      </c>
      <c r="N87" s="466">
        <f>L87-M87</f>
        <v>-16</v>
      </c>
      <c r="O87" s="466">
        <f>$F87*N87</f>
        <v>16000</v>
      </c>
      <c r="P87" s="466">
        <f>O87/1000000</f>
        <v>0.016</v>
      </c>
      <c r="Q87" s="451"/>
    </row>
    <row r="88" spans="1:17" s="447" customFormat="1" ht="15.75" customHeight="1">
      <c r="A88" s="350"/>
      <c r="B88" s="352" t="s">
        <v>132</v>
      </c>
      <c r="C88" s="354"/>
      <c r="D88" s="43"/>
      <c r="E88" s="43"/>
      <c r="F88" s="360"/>
      <c r="G88" s="330"/>
      <c r="H88" s="331"/>
      <c r="I88" s="466"/>
      <c r="J88" s="466"/>
      <c r="K88" s="466"/>
      <c r="L88" s="330"/>
      <c r="M88" s="466"/>
      <c r="N88" s="466"/>
      <c r="O88" s="466"/>
      <c r="P88" s="466"/>
      <c r="Q88" s="451"/>
    </row>
    <row r="89" spans="1:17" s="447" customFormat="1" ht="19.5" customHeight="1">
      <c r="A89" s="350">
        <v>13</v>
      </c>
      <c r="B89" s="351" t="s">
        <v>133</v>
      </c>
      <c r="C89" s="354">
        <v>4865053</v>
      </c>
      <c r="D89" s="39" t="s">
        <v>12</v>
      </c>
      <c r="E89" s="40" t="s">
        <v>329</v>
      </c>
      <c r="F89" s="360">
        <v>-1000</v>
      </c>
      <c r="G89" s="330">
        <v>36178</v>
      </c>
      <c r="H89" s="267">
        <v>36178</v>
      </c>
      <c r="I89" s="466">
        <f>G89-H89</f>
        <v>0</v>
      </c>
      <c r="J89" s="466">
        <f>$F89*I89</f>
        <v>0</v>
      </c>
      <c r="K89" s="466">
        <f>J89/1000000</f>
        <v>0</v>
      </c>
      <c r="L89" s="330">
        <v>33503</v>
      </c>
      <c r="M89" s="267">
        <v>33503</v>
      </c>
      <c r="N89" s="466">
        <f>L89-M89</f>
        <v>0</v>
      </c>
      <c r="O89" s="466">
        <f>$F89*N89</f>
        <v>0</v>
      </c>
      <c r="P89" s="466">
        <f>O89/1000000</f>
        <v>0</v>
      </c>
      <c r="Q89" s="460"/>
    </row>
    <row r="90" spans="1:17" s="447" customFormat="1" ht="19.5" customHeight="1">
      <c r="A90" s="350">
        <v>14</v>
      </c>
      <c r="B90" s="351" t="s">
        <v>134</v>
      </c>
      <c r="C90" s="354">
        <v>5128445</v>
      </c>
      <c r="D90" s="39" t="s">
        <v>12</v>
      </c>
      <c r="E90" s="40" t="s">
        <v>329</v>
      </c>
      <c r="F90" s="360">
        <v>-1000</v>
      </c>
      <c r="G90" s="330">
        <v>45025</v>
      </c>
      <c r="H90" s="267">
        <v>41370</v>
      </c>
      <c r="I90" s="331">
        <f>G90-H90</f>
        <v>3655</v>
      </c>
      <c r="J90" s="331">
        <f>$F90*I90</f>
        <v>-3655000</v>
      </c>
      <c r="K90" s="331">
        <f>J90/1000000</f>
        <v>-3.655</v>
      </c>
      <c r="L90" s="330">
        <v>111</v>
      </c>
      <c r="M90" s="267">
        <v>111</v>
      </c>
      <c r="N90" s="331">
        <f>L90-M90</f>
        <v>0</v>
      </c>
      <c r="O90" s="331">
        <f>$F90*N90</f>
        <v>0</v>
      </c>
      <c r="P90" s="331">
        <f>O90/1000000</f>
        <v>0</v>
      </c>
      <c r="Q90" s="460"/>
    </row>
    <row r="91" spans="1:17" s="447" customFormat="1" ht="19.5" customHeight="1">
      <c r="A91" s="350">
        <v>15</v>
      </c>
      <c r="B91" s="351" t="s">
        <v>393</v>
      </c>
      <c r="C91" s="354">
        <v>4865035</v>
      </c>
      <c r="D91" s="39" t="s">
        <v>12</v>
      </c>
      <c r="E91" s="40" t="s">
        <v>329</v>
      </c>
      <c r="F91" s="360">
        <v>-2000</v>
      </c>
      <c r="G91" s="330">
        <v>5518</v>
      </c>
      <c r="H91" s="267">
        <v>5508</v>
      </c>
      <c r="I91" s="331">
        <f>G91-H91</f>
        <v>10</v>
      </c>
      <c r="J91" s="331">
        <f>$F91*I91</f>
        <v>-20000</v>
      </c>
      <c r="K91" s="331">
        <f>J91/1000000</f>
        <v>-0.02</v>
      </c>
      <c r="L91" s="330">
        <v>999979</v>
      </c>
      <c r="M91" s="331">
        <v>999979</v>
      </c>
      <c r="N91" s="331">
        <f>L91-M91</f>
        <v>0</v>
      </c>
      <c r="O91" s="331">
        <f>$F91*N91</f>
        <v>0</v>
      </c>
      <c r="P91" s="331">
        <f>O91/1000000</f>
        <v>0</v>
      </c>
      <c r="Q91" s="460"/>
    </row>
    <row r="92" spans="1:17" s="447" customFormat="1" ht="14.25" customHeight="1">
      <c r="A92" s="350"/>
      <c r="B92" s="353"/>
      <c r="C92" s="354">
        <v>5295168</v>
      </c>
      <c r="D92" s="39" t="s">
        <v>12</v>
      </c>
      <c r="E92" s="40" t="s">
        <v>329</v>
      </c>
      <c r="F92" s="360">
        <v>-1000</v>
      </c>
      <c r="G92" s="330">
        <v>4505</v>
      </c>
      <c r="H92" s="331">
        <v>0</v>
      </c>
      <c r="I92" s="331">
        <f>G92-H92</f>
        <v>4505</v>
      </c>
      <c r="J92" s="331">
        <f>$F92*I92</f>
        <v>-4505000</v>
      </c>
      <c r="K92" s="331">
        <f>J92/1000000</f>
        <v>-4.505</v>
      </c>
      <c r="L92" s="330">
        <v>0</v>
      </c>
      <c r="M92" s="331">
        <v>0</v>
      </c>
      <c r="N92" s="331">
        <f>L92-M92</f>
        <v>0</v>
      </c>
      <c r="O92" s="331">
        <f>$F92*N92</f>
        <v>0</v>
      </c>
      <c r="P92" s="331">
        <f>O92/1000000</f>
        <v>0</v>
      </c>
      <c r="Q92" s="451" t="s">
        <v>466</v>
      </c>
    </row>
    <row r="93" spans="1:17" s="447" customFormat="1" ht="14.25" customHeight="1">
      <c r="A93" s="350"/>
      <c r="B93" s="353"/>
      <c r="C93" s="354"/>
      <c r="D93" s="39"/>
      <c r="E93" s="40"/>
      <c r="F93" s="354"/>
      <c r="G93" s="330"/>
      <c r="H93" s="331"/>
      <c r="I93" s="331"/>
      <c r="J93" s="331"/>
      <c r="K93" s="331"/>
      <c r="L93" s="330"/>
      <c r="M93" s="331"/>
      <c r="N93" s="331"/>
      <c r="O93" s="331"/>
      <c r="P93" s="331"/>
      <c r="Q93" s="451"/>
    </row>
    <row r="94" spans="1:17" s="485" customFormat="1" ht="15.75" thickBot="1">
      <c r="A94" s="690"/>
      <c r="B94" s="800"/>
      <c r="C94" s="355"/>
      <c r="D94" s="87"/>
      <c r="E94" s="488"/>
      <c r="F94" s="355"/>
      <c r="G94" s="449"/>
      <c r="H94" s="450"/>
      <c r="I94" s="450"/>
      <c r="J94" s="450"/>
      <c r="K94" s="450"/>
      <c r="L94" s="449"/>
      <c r="M94" s="450"/>
      <c r="N94" s="450"/>
      <c r="O94" s="450"/>
      <c r="P94" s="450"/>
      <c r="Q94" s="801"/>
    </row>
    <row r="95" spans="1:17" ht="18.75" thickTop="1">
      <c r="A95" s="447"/>
      <c r="B95" s="293" t="s">
        <v>233</v>
      </c>
      <c r="C95" s="447"/>
      <c r="D95" s="447"/>
      <c r="E95" s="447"/>
      <c r="F95" s="579"/>
      <c r="G95" s="447"/>
      <c r="H95" s="447"/>
      <c r="I95" s="535"/>
      <c r="J95" s="535"/>
      <c r="K95" s="149">
        <f>SUM(K72:K94)</f>
        <v>-18.573999999999998</v>
      </c>
      <c r="L95" s="482"/>
      <c r="M95" s="447"/>
      <c r="N95" s="535"/>
      <c r="O95" s="535"/>
      <c r="P95" s="149">
        <f>SUM(P72:P94)</f>
        <v>-0.138</v>
      </c>
      <c r="Q95" s="447"/>
    </row>
    <row r="96" spans="2:16" ht="18">
      <c r="B96" s="293"/>
      <c r="F96" s="191"/>
      <c r="I96" s="16"/>
      <c r="J96" s="16"/>
      <c r="K96" s="19"/>
      <c r="L96" s="17"/>
      <c r="N96" s="16"/>
      <c r="O96" s="16"/>
      <c r="P96" s="295"/>
    </row>
    <row r="97" spans="2:16" ht="18">
      <c r="B97" s="293" t="s">
        <v>140</v>
      </c>
      <c r="F97" s="191"/>
      <c r="I97" s="16"/>
      <c r="J97" s="16"/>
      <c r="K97" s="347">
        <f>SUM(K95:K96)</f>
        <v>-18.573999999999998</v>
      </c>
      <c r="L97" s="17"/>
      <c r="N97" s="16"/>
      <c r="O97" s="16"/>
      <c r="P97" s="347">
        <f>SUM(P95:P96)</f>
        <v>-0.138</v>
      </c>
    </row>
    <row r="98" spans="6:16" ht="15">
      <c r="F98" s="191"/>
      <c r="I98" s="16"/>
      <c r="J98" s="16"/>
      <c r="K98" s="19"/>
      <c r="L98" s="17"/>
      <c r="N98" s="16"/>
      <c r="O98" s="16"/>
      <c r="P98" s="19"/>
    </row>
    <row r="99" spans="6:16" ht="15">
      <c r="F99" s="191"/>
      <c r="I99" s="16"/>
      <c r="J99" s="16"/>
      <c r="K99" s="19"/>
      <c r="L99" s="17"/>
      <c r="N99" s="16"/>
      <c r="O99" s="16"/>
      <c r="P99" s="19"/>
    </row>
    <row r="100" spans="6:18" ht="15">
      <c r="F100" s="191"/>
      <c r="I100" s="16"/>
      <c r="J100" s="16"/>
      <c r="K100" s="19"/>
      <c r="L100" s="17"/>
      <c r="N100" s="16"/>
      <c r="O100" s="16"/>
      <c r="P100" s="19"/>
      <c r="Q100" s="246" t="str">
        <f>NDPL!Q1</f>
        <v>DECEMBER-2019</v>
      </c>
      <c r="R100" s="246"/>
    </row>
    <row r="101" spans="1:16" ht="18.75" thickBot="1">
      <c r="A101" s="306" t="s">
        <v>232</v>
      </c>
      <c r="F101" s="191"/>
      <c r="G101" s="6"/>
      <c r="H101" s="6"/>
      <c r="I101" s="45" t="s">
        <v>7</v>
      </c>
      <c r="J101" s="17"/>
      <c r="K101" s="17"/>
      <c r="L101" s="17"/>
      <c r="M101" s="17"/>
      <c r="N101" s="45" t="s">
        <v>379</v>
      </c>
      <c r="O101" s="17"/>
      <c r="P101" s="17"/>
    </row>
    <row r="102" spans="1:17" ht="48" customHeight="1" thickBot="1" thickTop="1">
      <c r="A102" s="34" t="s">
        <v>8</v>
      </c>
      <c r="B102" s="31" t="s">
        <v>9</v>
      </c>
      <c r="C102" s="32" t="s">
        <v>1</v>
      </c>
      <c r="D102" s="32" t="s">
        <v>2</v>
      </c>
      <c r="E102" s="32" t="s">
        <v>3</v>
      </c>
      <c r="F102" s="32" t="s">
        <v>10</v>
      </c>
      <c r="G102" s="34" t="str">
        <f>NDPL!G5</f>
        <v>FINAL READING 01/01/2020</v>
      </c>
      <c r="H102" s="32" t="str">
        <f>NDPL!H5</f>
        <v>INTIAL READING 01/12/2019</v>
      </c>
      <c r="I102" s="32" t="s">
        <v>4</v>
      </c>
      <c r="J102" s="32" t="s">
        <v>5</v>
      </c>
      <c r="K102" s="32" t="s">
        <v>6</v>
      </c>
      <c r="L102" s="34" t="str">
        <f>NDPL!G5</f>
        <v>FINAL READING 01/01/2020</v>
      </c>
      <c r="M102" s="32" t="str">
        <f>NDPL!H5</f>
        <v>INTIAL READING 01/12/2019</v>
      </c>
      <c r="N102" s="32" t="s">
        <v>4</v>
      </c>
      <c r="O102" s="32" t="s">
        <v>5</v>
      </c>
      <c r="P102" s="32" t="s">
        <v>6</v>
      </c>
      <c r="Q102" s="33" t="s">
        <v>292</v>
      </c>
    </row>
    <row r="103" spans="1:16" ht="17.25" thickBot="1" thickTop="1">
      <c r="A103" s="5"/>
      <c r="B103" s="42"/>
      <c r="C103" s="4"/>
      <c r="D103" s="4"/>
      <c r="E103" s="4"/>
      <c r="F103" s="319"/>
      <c r="G103" s="4"/>
      <c r="H103" s="4"/>
      <c r="I103" s="4"/>
      <c r="J103" s="4"/>
      <c r="K103" s="4"/>
      <c r="L103" s="18"/>
      <c r="M103" s="4"/>
      <c r="N103" s="4"/>
      <c r="O103" s="4"/>
      <c r="P103" s="4"/>
    </row>
    <row r="104" spans="1:17" ht="15.75" customHeight="1" thickTop="1">
      <c r="A104" s="348"/>
      <c r="B104" s="357" t="s">
        <v>31</v>
      </c>
      <c r="C104" s="358"/>
      <c r="D104" s="80"/>
      <c r="E104" s="88"/>
      <c r="F104" s="320"/>
      <c r="G104" s="30"/>
      <c r="H104" s="23"/>
      <c r="I104" s="24"/>
      <c r="J104" s="24"/>
      <c r="K104" s="24"/>
      <c r="L104" s="22"/>
      <c r="M104" s="23"/>
      <c r="N104" s="24"/>
      <c r="O104" s="24"/>
      <c r="P104" s="24"/>
      <c r="Q104" s="145"/>
    </row>
    <row r="105" spans="1:17" s="447" customFormat="1" ht="15.75" customHeight="1">
      <c r="A105" s="350">
        <v>1</v>
      </c>
      <c r="B105" s="351" t="s">
        <v>32</v>
      </c>
      <c r="C105" s="354">
        <v>4864791</v>
      </c>
      <c r="D105" s="453" t="s">
        <v>12</v>
      </c>
      <c r="E105" s="454" t="s">
        <v>329</v>
      </c>
      <c r="F105" s="360">
        <v>-266.67</v>
      </c>
      <c r="G105" s="330">
        <v>998456</v>
      </c>
      <c r="H105" s="267">
        <v>999155</v>
      </c>
      <c r="I105" s="267">
        <f>G105-H105</f>
        <v>-699</v>
      </c>
      <c r="J105" s="267">
        <f>$F105*I105</f>
        <v>186402.33000000002</v>
      </c>
      <c r="K105" s="267">
        <f>J105/1000000</f>
        <v>0.18640233</v>
      </c>
      <c r="L105" s="330">
        <v>999846</v>
      </c>
      <c r="M105" s="267">
        <v>999846</v>
      </c>
      <c r="N105" s="267">
        <f>L105-M105</f>
        <v>0</v>
      </c>
      <c r="O105" s="267">
        <f>$F105*N105</f>
        <v>0</v>
      </c>
      <c r="P105" s="267">
        <f>O105/1000000</f>
        <v>0</v>
      </c>
      <c r="Q105" s="477"/>
    </row>
    <row r="106" spans="1:17" s="447" customFormat="1" ht="15.75" customHeight="1">
      <c r="A106" s="350">
        <v>2</v>
      </c>
      <c r="B106" s="351" t="s">
        <v>33</v>
      </c>
      <c r="C106" s="354">
        <v>4864867</v>
      </c>
      <c r="D106" s="39" t="s">
        <v>12</v>
      </c>
      <c r="E106" s="40" t="s">
        <v>329</v>
      </c>
      <c r="F106" s="360">
        <v>-500</v>
      </c>
      <c r="G106" s="330">
        <v>1407</v>
      </c>
      <c r="H106" s="267">
        <v>1248</v>
      </c>
      <c r="I106" s="267">
        <f>G106-H106</f>
        <v>159</v>
      </c>
      <c r="J106" s="267">
        <f>$F106*I106</f>
        <v>-79500</v>
      </c>
      <c r="K106" s="267">
        <f>J106/1000000</f>
        <v>-0.0795</v>
      </c>
      <c r="L106" s="330">
        <v>999915</v>
      </c>
      <c r="M106" s="267">
        <v>999914</v>
      </c>
      <c r="N106" s="331">
        <f>L106-M106</f>
        <v>1</v>
      </c>
      <c r="O106" s="331">
        <f>$F106*N106</f>
        <v>-500</v>
      </c>
      <c r="P106" s="331">
        <f>O106/1000000</f>
        <v>-0.0005</v>
      </c>
      <c r="Q106" s="451"/>
    </row>
    <row r="107" spans="1:17" s="447" customFormat="1" ht="15.75" customHeight="1">
      <c r="A107" s="350"/>
      <c r="B107" s="353" t="s">
        <v>358</v>
      </c>
      <c r="C107" s="354"/>
      <c r="D107" s="39"/>
      <c r="E107" s="40"/>
      <c r="F107" s="360"/>
      <c r="G107" s="380"/>
      <c r="H107" s="380"/>
      <c r="I107" s="267"/>
      <c r="J107" s="267"/>
      <c r="K107" s="267"/>
      <c r="L107" s="330"/>
      <c r="M107" s="267"/>
      <c r="N107" s="331"/>
      <c r="O107" s="331"/>
      <c r="P107" s="331"/>
      <c r="Q107" s="451"/>
    </row>
    <row r="108" spans="1:17" s="447" customFormat="1" ht="15">
      <c r="A108" s="350">
        <v>3</v>
      </c>
      <c r="B108" s="316" t="s">
        <v>107</v>
      </c>
      <c r="C108" s="354">
        <v>4865107</v>
      </c>
      <c r="D108" s="43" t="s">
        <v>12</v>
      </c>
      <c r="E108" s="40" t="s">
        <v>329</v>
      </c>
      <c r="F108" s="360">
        <v>-266.66</v>
      </c>
      <c r="G108" s="330">
        <v>2188</v>
      </c>
      <c r="H108" s="267">
        <v>2437</v>
      </c>
      <c r="I108" s="267">
        <f aca="true" t="shared" si="18" ref="I108:I116">G108-H108</f>
        <v>-249</v>
      </c>
      <c r="J108" s="267">
        <f aca="true" t="shared" si="19" ref="J108:J117">$F108*I108</f>
        <v>66398.34000000001</v>
      </c>
      <c r="K108" s="267">
        <f aca="true" t="shared" si="20" ref="K108:K117">J108/1000000</f>
        <v>0.06639834000000001</v>
      </c>
      <c r="L108" s="330">
        <v>2150</v>
      </c>
      <c r="M108" s="267">
        <v>2150</v>
      </c>
      <c r="N108" s="331">
        <f aca="true" t="shared" si="21" ref="N108:N116">L108-M108</f>
        <v>0</v>
      </c>
      <c r="O108" s="331">
        <f aca="true" t="shared" si="22" ref="O108:O117">$F108*N108</f>
        <v>0</v>
      </c>
      <c r="P108" s="331">
        <f aca="true" t="shared" si="23" ref="P108:P117">O108/1000000</f>
        <v>0</v>
      </c>
      <c r="Q108" s="478"/>
    </row>
    <row r="109" spans="1:17" s="447" customFormat="1" ht="15.75" customHeight="1">
      <c r="A109" s="350">
        <v>4</v>
      </c>
      <c r="B109" s="351" t="s">
        <v>108</v>
      </c>
      <c r="C109" s="354">
        <v>4865137</v>
      </c>
      <c r="D109" s="39" t="s">
        <v>12</v>
      </c>
      <c r="E109" s="40" t="s">
        <v>329</v>
      </c>
      <c r="F109" s="360">
        <v>-100</v>
      </c>
      <c r="G109" s="330">
        <v>100284</v>
      </c>
      <c r="H109" s="267">
        <v>98674</v>
      </c>
      <c r="I109" s="267">
        <f t="shared" si="18"/>
        <v>1610</v>
      </c>
      <c r="J109" s="267">
        <f t="shared" si="19"/>
        <v>-161000</v>
      </c>
      <c r="K109" s="267">
        <f t="shared" si="20"/>
        <v>-0.161</v>
      </c>
      <c r="L109" s="330">
        <v>152233</v>
      </c>
      <c r="M109" s="267">
        <v>152230</v>
      </c>
      <c r="N109" s="331">
        <f t="shared" si="21"/>
        <v>3</v>
      </c>
      <c r="O109" s="331">
        <f t="shared" si="22"/>
        <v>-300</v>
      </c>
      <c r="P109" s="331">
        <f t="shared" si="23"/>
        <v>-0.0003</v>
      </c>
      <c r="Q109" s="451"/>
    </row>
    <row r="110" spans="1:17" s="447" customFormat="1" ht="15">
      <c r="A110" s="350">
        <v>5</v>
      </c>
      <c r="B110" s="351" t="s">
        <v>109</v>
      </c>
      <c r="C110" s="354">
        <v>4865136</v>
      </c>
      <c r="D110" s="39" t="s">
        <v>12</v>
      </c>
      <c r="E110" s="40" t="s">
        <v>329</v>
      </c>
      <c r="F110" s="360">
        <v>-200</v>
      </c>
      <c r="G110" s="330">
        <v>992118</v>
      </c>
      <c r="H110" s="267">
        <v>992850</v>
      </c>
      <c r="I110" s="267">
        <f t="shared" si="18"/>
        <v>-732</v>
      </c>
      <c r="J110" s="267">
        <f t="shared" si="19"/>
        <v>146400</v>
      </c>
      <c r="K110" s="267">
        <f t="shared" si="20"/>
        <v>0.1464</v>
      </c>
      <c r="L110" s="330">
        <v>999322</v>
      </c>
      <c r="M110" s="267">
        <v>999322</v>
      </c>
      <c r="N110" s="331">
        <f t="shared" si="21"/>
        <v>0</v>
      </c>
      <c r="O110" s="331">
        <f t="shared" si="22"/>
        <v>0</v>
      </c>
      <c r="P110" s="331">
        <f t="shared" si="23"/>
        <v>0</v>
      </c>
      <c r="Q110" s="771"/>
    </row>
    <row r="111" spans="1:17" s="447" customFormat="1" ht="18">
      <c r="A111" s="350">
        <v>6</v>
      </c>
      <c r="B111" s="351" t="s">
        <v>110</v>
      </c>
      <c r="C111" s="354">
        <v>5295200</v>
      </c>
      <c r="D111" s="39" t="s">
        <v>12</v>
      </c>
      <c r="E111" s="40" t="s">
        <v>329</v>
      </c>
      <c r="F111" s="360">
        <v>-200</v>
      </c>
      <c r="G111" s="439">
        <v>69990</v>
      </c>
      <c r="H111" s="463">
        <v>69672</v>
      </c>
      <c r="I111" s="415">
        <f t="shared" si="18"/>
        <v>318</v>
      </c>
      <c r="J111" s="415">
        <f t="shared" si="19"/>
        <v>-63600</v>
      </c>
      <c r="K111" s="415">
        <f t="shared" si="20"/>
        <v>-0.0636</v>
      </c>
      <c r="L111" s="439">
        <v>132703</v>
      </c>
      <c r="M111" s="463">
        <v>132702</v>
      </c>
      <c r="N111" s="412">
        <f t="shared" si="21"/>
        <v>1</v>
      </c>
      <c r="O111" s="412">
        <f t="shared" si="22"/>
        <v>-200</v>
      </c>
      <c r="P111" s="412">
        <f t="shared" si="23"/>
        <v>-0.0002</v>
      </c>
      <c r="Q111" s="682"/>
    </row>
    <row r="112" spans="1:17" s="447" customFormat="1" ht="15">
      <c r="A112" s="350">
        <v>7</v>
      </c>
      <c r="B112" s="351" t="s">
        <v>111</v>
      </c>
      <c r="C112" s="354">
        <v>4864968</v>
      </c>
      <c r="D112" s="39" t="s">
        <v>12</v>
      </c>
      <c r="E112" s="40" t="s">
        <v>329</v>
      </c>
      <c r="F112" s="360">
        <v>-800</v>
      </c>
      <c r="G112" s="330">
        <v>961</v>
      </c>
      <c r="H112" s="267">
        <v>847</v>
      </c>
      <c r="I112" s="267">
        <f t="shared" si="18"/>
        <v>114</v>
      </c>
      <c r="J112" s="267">
        <f t="shared" si="19"/>
        <v>-91200</v>
      </c>
      <c r="K112" s="267">
        <f t="shared" si="20"/>
        <v>-0.0912</v>
      </c>
      <c r="L112" s="330">
        <v>2558</v>
      </c>
      <c r="M112" s="267">
        <v>2557</v>
      </c>
      <c r="N112" s="331">
        <f t="shared" si="21"/>
        <v>1</v>
      </c>
      <c r="O112" s="331">
        <f t="shared" si="22"/>
        <v>-800</v>
      </c>
      <c r="P112" s="331">
        <f t="shared" si="23"/>
        <v>-0.0008</v>
      </c>
      <c r="Q112" s="460"/>
    </row>
    <row r="113" spans="1:17" s="447" customFormat="1" ht="15.75" customHeight="1">
      <c r="A113" s="350">
        <v>8</v>
      </c>
      <c r="B113" s="351" t="s">
        <v>354</v>
      </c>
      <c r="C113" s="354">
        <v>4865004</v>
      </c>
      <c r="D113" s="39" t="s">
        <v>12</v>
      </c>
      <c r="E113" s="40" t="s">
        <v>329</v>
      </c>
      <c r="F113" s="360">
        <v>-800</v>
      </c>
      <c r="G113" s="330">
        <v>3380</v>
      </c>
      <c r="H113" s="267">
        <v>3390</v>
      </c>
      <c r="I113" s="267">
        <f t="shared" si="18"/>
        <v>-10</v>
      </c>
      <c r="J113" s="267">
        <f t="shared" si="19"/>
        <v>8000</v>
      </c>
      <c r="K113" s="267">
        <f t="shared" si="20"/>
        <v>0.008</v>
      </c>
      <c r="L113" s="330">
        <v>1309</v>
      </c>
      <c r="M113" s="267">
        <v>1309</v>
      </c>
      <c r="N113" s="331">
        <f t="shared" si="21"/>
        <v>0</v>
      </c>
      <c r="O113" s="331">
        <f t="shared" si="22"/>
        <v>0</v>
      </c>
      <c r="P113" s="331">
        <f t="shared" si="23"/>
        <v>0</v>
      </c>
      <c r="Q113" s="478"/>
    </row>
    <row r="114" spans="1:17" s="447" customFormat="1" ht="15.75" customHeight="1">
      <c r="A114" s="350">
        <v>9</v>
      </c>
      <c r="B114" s="351" t="s">
        <v>376</v>
      </c>
      <c r="C114" s="354">
        <v>4865050</v>
      </c>
      <c r="D114" s="39" t="s">
        <v>12</v>
      </c>
      <c r="E114" s="40" t="s">
        <v>329</v>
      </c>
      <c r="F114" s="360">
        <v>-800</v>
      </c>
      <c r="G114" s="330">
        <v>998921</v>
      </c>
      <c r="H114" s="267">
        <v>999319</v>
      </c>
      <c r="I114" s="267">
        <f>G114-H114</f>
        <v>-398</v>
      </c>
      <c r="J114" s="267">
        <f t="shared" si="19"/>
        <v>318400</v>
      </c>
      <c r="K114" s="267">
        <f t="shared" si="20"/>
        <v>0.3184</v>
      </c>
      <c r="L114" s="330">
        <v>999015</v>
      </c>
      <c r="M114" s="267">
        <v>999018</v>
      </c>
      <c r="N114" s="331">
        <f>L114-M114</f>
        <v>-3</v>
      </c>
      <c r="O114" s="331">
        <f t="shared" si="22"/>
        <v>2400</v>
      </c>
      <c r="P114" s="331">
        <f t="shared" si="23"/>
        <v>0.0024</v>
      </c>
      <c r="Q114" s="451"/>
    </row>
    <row r="115" spans="1:17" s="447" customFormat="1" ht="15.75" customHeight="1">
      <c r="A115" s="350">
        <v>10</v>
      </c>
      <c r="B115" s="351" t="s">
        <v>375</v>
      </c>
      <c r="C115" s="354">
        <v>4864998</v>
      </c>
      <c r="D115" s="39" t="s">
        <v>12</v>
      </c>
      <c r="E115" s="40" t="s">
        <v>329</v>
      </c>
      <c r="F115" s="360">
        <v>-800</v>
      </c>
      <c r="G115" s="330">
        <v>965209</v>
      </c>
      <c r="H115" s="267">
        <v>966028</v>
      </c>
      <c r="I115" s="267">
        <f t="shared" si="18"/>
        <v>-819</v>
      </c>
      <c r="J115" s="267">
        <f t="shared" si="19"/>
        <v>655200</v>
      </c>
      <c r="K115" s="267">
        <f t="shared" si="20"/>
        <v>0.6552</v>
      </c>
      <c r="L115" s="330">
        <v>981204</v>
      </c>
      <c r="M115" s="267">
        <v>981283</v>
      </c>
      <c r="N115" s="331">
        <f t="shared" si="21"/>
        <v>-79</v>
      </c>
      <c r="O115" s="331">
        <f t="shared" si="22"/>
        <v>63200</v>
      </c>
      <c r="P115" s="331">
        <f t="shared" si="23"/>
        <v>0.0632</v>
      </c>
      <c r="Q115" s="451"/>
    </row>
    <row r="116" spans="1:17" s="447" customFormat="1" ht="15.75" customHeight="1">
      <c r="A116" s="350">
        <v>11</v>
      </c>
      <c r="B116" s="351" t="s">
        <v>369</v>
      </c>
      <c r="C116" s="354">
        <v>4864993</v>
      </c>
      <c r="D116" s="161" t="s">
        <v>12</v>
      </c>
      <c r="E116" s="249" t="s">
        <v>329</v>
      </c>
      <c r="F116" s="360">
        <v>-800</v>
      </c>
      <c r="G116" s="330">
        <v>971266</v>
      </c>
      <c r="H116" s="267">
        <v>971715</v>
      </c>
      <c r="I116" s="267">
        <f t="shared" si="18"/>
        <v>-449</v>
      </c>
      <c r="J116" s="267">
        <f t="shared" si="19"/>
        <v>359200</v>
      </c>
      <c r="K116" s="267">
        <f t="shared" si="20"/>
        <v>0.3592</v>
      </c>
      <c r="L116" s="330">
        <v>990089</v>
      </c>
      <c r="M116" s="267">
        <v>990090</v>
      </c>
      <c r="N116" s="331">
        <f t="shared" si="21"/>
        <v>-1</v>
      </c>
      <c r="O116" s="331">
        <f t="shared" si="22"/>
        <v>800</v>
      </c>
      <c r="P116" s="331">
        <f t="shared" si="23"/>
        <v>0.0008</v>
      </c>
      <c r="Q116" s="452"/>
    </row>
    <row r="117" spans="1:17" s="447" customFormat="1" ht="15.75" customHeight="1">
      <c r="A117" s="350">
        <v>12</v>
      </c>
      <c r="B117" s="351" t="s">
        <v>411</v>
      </c>
      <c r="C117" s="354">
        <v>5128403</v>
      </c>
      <c r="D117" s="161" t="s">
        <v>12</v>
      </c>
      <c r="E117" s="249" t="s">
        <v>329</v>
      </c>
      <c r="F117" s="360">
        <v>-2000</v>
      </c>
      <c r="G117" s="330">
        <v>999014</v>
      </c>
      <c r="H117" s="267">
        <v>999331</v>
      </c>
      <c r="I117" s="267">
        <f>G117-H117</f>
        <v>-317</v>
      </c>
      <c r="J117" s="267">
        <f t="shared" si="19"/>
        <v>634000</v>
      </c>
      <c r="K117" s="267">
        <f t="shared" si="20"/>
        <v>0.634</v>
      </c>
      <c r="L117" s="330">
        <v>999597</v>
      </c>
      <c r="M117" s="267">
        <v>999597</v>
      </c>
      <c r="N117" s="331">
        <f>L117-M117</f>
        <v>0</v>
      </c>
      <c r="O117" s="331">
        <f t="shared" si="22"/>
        <v>0</v>
      </c>
      <c r="P117" s="331">
        <f t="shared" si="23"/>
        <v>0</v>
      </c>
      <c r="Q117" s="479"/>
    </row>
    <row r="118" spans="1:17" s="447" customFormat="1" ht="15.75" customHeight="1">
      <c r="A118" s="350"/>
      <c r="B118" s="352" t="s">
        <v>359</v>
      </c>
      <c r="C118" s="354"/>
      <c r="D118" s="43"/>
      <c r="E118" s="43"/>
      <c r="F118" s="360"/>
      <c r="G118" s="380"/>
      <c r="H118" s="380"/>
      <c r="I118" s="267"/>
      <c r="J118" s="267"/>
      <c r="K118" s="267"/>
      <c r="L118" s="330"/>
      <c r="M118" s="267"/>
      <c r="N118" s="331"/>
      <c r="O118" s="331"/>
      <c r="P118" s="331"/>
      <c r="Q118" s="451"/>
    </row>
    <row r="119" spans="1:17" s="447" customFormat="1" ht="15.75" customHeight="1">
      <c r="A119" s="350">
        <v>13</v>
      </c>
      <c r="B119" s="351" t="s">
        <v>112</v>
      </c>
      <c r="C119" s="354">
        <v>4864949</v>
      </c>
      <c r="D119" s="39" t="s">
        <v>12</v>
      </c>
      <c r="E119" s="40" t="s">
        <v>329</v>
      </c>
      <c r="F119" s="360">
        <v>-2000</v>
      </c>
      <c r="G119" s="330">
        <v>997701</v>
      </c>
      <c r="H119" s="267">
        <v>997861</v>
      </c>
      <c r="I119" s="267">
        <f>G119-H119</f>
        <v>-160</v>
      </c>
      <c r="J119" s="267">
        <f>$F119*I119</f>
        <v>320000</v>
      </c>
      <c r="K119" s="267">
        <f>J119/1000000</f>
        <v>0.32</v>
      </c>
      <c r="L119" s="330">
        <v>999540</v>
      </c>
      <c r="M119" s="267">
        <v>999540</v>
      </c>
      <c r="N119" s="331">
        <f>L119-M119</f>
        <v>0</v>
      </c>
      <c r="O119" s="331">
        <f>$F119*N119</f>
        <v>0</v>
      </c>
      <c r="P119" s="331">
        <f>O119/1000000</f>
        <v>0</v>
      </c>
      <c r="Q119" s="451"/>
    </row>
    <row r="120" spans="1:17" s="447" customFormat="1" ht="15.75" customHeight="1">
      <c r="A120" s="350">
        <v>14</v>
      </c>
      <c r="B120" s="351" t="s">
        <v>113</v>
      </c>
      <c r="C120" s="354">
        <v>4865016</v>
      </c>
      <c r="D120" s="39" t="s">
        <v>12</v>
      </c>
      <c r="E120" s="40" t="s">
        <v>329</v>
      </c>
      <c r="F120" s="360">
        <v>-800</v>
      </c>
      <c r="G120" s="330">
        <v>7</v>
      </c>
      <c r="H120" s="267">
        <v>7</v>
      </c>
      <c r="I120" s="267">
        <f>G120-H120</f>
        <v>0</v>
      </c>
      <c r="J120" s="267">
        <f>$F120*I120</f>
        <v>0</v>
      </c>
      <c r="K120" s="267">
        <f>J120/1000000</f>
        <v>0</v>
      </c>
      <c r="L120" s="330">
        <v>999722</v>
      </c>
      <c r="M120" s="267">
        <v>999722</v>
      </c>
      <c r="N120" s="331">
        <f>L120-M120</f>
        <v>0</v>
      </c>
      <c r="O120" s="331">
        <f>$F120*N120</f>
        <v>0</v>
      </c>
      <c r="P120" s="331">
        <f>O120/1000000</f>
        <v>0</v>
      </c>
      <c r="Q120" s="461"/>
    </row>
    <row r="121" spans="1:17" ht="15.75" customHeight="1">
      <c r="A121" s="350"/>
      <c r="B121" s="353" t="s">
        <v>114</v>
      </c>
      <c r="C121" s="354"/>
      <c r="D121" s="39"/>
      <c r="E121" s="39"/>
      <c r="F121" s="360"/>
      <c r="G121" s="380"/>
      <c r="H121" s="380"/>
      <c r="I121" s="377"/>
      <c r="J121" s="377"/>
      <c r="K121" s="377"/>
      <c r="L121" s="328"/>
      <c r="M121" s="377"/>
      <c r="N121" s="329"/>
      <c r="O121" s="329"/>
      <c r="P121" s="329"/>
      <c r="Q121" s="146"/>
    </row>
    <row r="122" spans="1:17" s="447" customFormat="1" ht="15.75" customHeight="1">
      <c r="A122" s="350">
        <v>15</v>
      </c>
      <c r="B122" s="316" t="s">
        <v>43</v>
      </c>
      <c r="C122" s="354">
        <v>4864843</v>
      </c>
      <c r="D122" s="43" t="s">
        <v>12</v>
      </c>
      <c r="E122" s="40" t="s">
        <v>329</v>
      </c>
      <c r="F122" s="360">
        <v>-1000</v>
      </c>
      <c r="G122" s="330">
        <v>210</v>
      </c>
      <c r="H122" s="267">
        <v>534</v>
      </c>
      <c r="I122" s="267">
        <f>G122-H122</f>
        <v>-324</v>
      </c>
      <c r="J122" s="267">
        <f>$F122*I122</f>
        <v>324000</v>
      </c>
      <c r="K122" s="267">
        <f>J122/1000000</f>
        <v>0.324</v>
      </c>
      <c r="L122" s="330">
        <v>28072</v>
      </c>
      <c r="M122" s="267">
        <v>28109</v>
      </c>
      <c r="N122" s="331">
        <f>L122-M122</f>
        <v>-37</v>
      </c>
      <c r="O122" s="331">
        <f>$F122*N122</f>
        <v>37000</v>
      </c>
      <c r="P122" s="331">
        <f>O122/1000000</f>
        <v>0.037</v>
      </c>
      <c r="Q122" s="451"/>
    </row>
    <row r="123" spans="1:17" ht="15.75" customHeight="1">
      <c r="A123" s="350"/>
      <c r="B123" s="353" t="s">
        <v>44</v>
      </c>
      <c r="C123" s="354"/>
      <c r="D123" s="39"/>
      <c r="E123" s="39"/>
      <c r="F123" s="360"/>
      <c r="G123" s="380"/>
      <c r="I123" s="377"/>
      <c r="J123" s="377"/>
      <c r="K123" s="377"/>
      <c r="L123" s="328"/>
      <c r="M123" s="377"/>
      <c r="N123" s="329"/>
      <c r="O123" s="329"/>
      <c r="P123" s="329"/>
      <c r="Q123" s="146"/>
    </row>
    <row r="124" spans="1:17" s="447" customFormat="1" ht="15.75" customHeight="1">
      <c r="A124" s="350">
        <v>17</v>
      </c>
      <c r="B124" s="351" t="s">
        <v>79</v>
      </c>
      <c r="C124" s="354">
        <v>4865169</v>
      </c>
      <c r="D124" s="39" t="s">
        <v>12</v>
      </c>
      <c r="E124" s="40" t="s">
        <v>329</v>
      </c>
      <c r="F124" s="360">
        <v>-1000</v>
      </c>
      <c r="G124" s="330">
        <v>1069</v>
      </c>
      <c r="H124" s="267">
        <v>1088</v>
      </c>
      <c r="I124" s="267">
        <f>G124-H124</f>
        <v>-19</v>
      </c>
      <c r="J124" s="267">
        <f>$F124*I124</f>
        <v>19000</v>
      </c>
      <c r="K124" s="267">
        <f>J124/1000000</f>
        <v>0.019</v>
      </c>
      <c r="L124" s="330">
        <v>61256</v>
      </c>
      <c r="M124" s="267">
        <v>61257</v>
      </c>
      <c r="N124" s="331">
        <f>L124-M124</f>
        <v>-1</v>
      </c>
      <c r="O124" s="331">
        <f>$F124*N124</f>
        <v>1000</v>
      </c>
      <c r="P124" s="331">
        <f>O124/1000000</f>
        <v>0.001</v>
      </c>
      <c r="Q124" s="451"/>
    </row>
    <row r="125" spans="1:17" ht="15.75" customHeight="1">
      <c r="A125" s="350"/>
      <c r="B125" s="352" t="s">
        <v>47</v>
      </c>
      <c r="C125" s="338"/>
      <c r="D125" s="43"/>
      <c r="E125" s="43"/>
      <c r="F125" s="360"/>
      <c r="G125" s="380"/>
      <c r="H125" s="380"/>
      <c r="I125" s="381"/>
      <c r="J125" s="381"/>
      <c r="K125" s="377"/>
      <c r="L125" s="330"/>
      <c r="M125" s="267"/>
      <c r="N125" s="379"/>
      <c r="O125" s="379"/>
      <c r="P125" s="329"/>
      <c r="Q125" s="181"/>
    </row>
    <row r="126" spans="1:17" ht="15.75" customHeight="1">
      <c r="A126" s="350"/>
      <c r="B126" s="352" t="s">
        <v>48</v>
      </c>
      <c r="C126" s="338"/>
      <c r="D126" s="43"/>
      <c r="E126" s="43"/>
      <c r="F126" s="360"/>
      <c r="G126" s="380"/>
      <c r="H126" s="380"/>
      <c r="I126" s="381"/>
      <c r="J126" s="381"/>
      <c r="K126" s="377"/>
      <c r="L126" s="330"/>
      <c r="M126" s="267"/>
      <c r="N126" s="379"/>
      <c r="O126" s="379"/>
      <c r="P126" s="329"/>
      <c r="Q126" s="181"/>
    </row>
    <row r="127" spans="1:17" ht="15.75" customHeight="1">
      <c r="A127" s="356"/>
      <c r="B127" s="359" t="s">
        <v>61</v>
      </c>
      <c r="C127" s="354"/>
      <c r="D127" s="43"/>
      <c r="E127" s="43"/>
      <c r="F127" s="360"/>
      <c r="G127" s="380"/>
      <c r="H127" s="380"/>
      <c r="I127" s="377"/>
      <c r="J127" s="377"/>
      <c r="K127" s="377"/>
      <c r="L127" s="330"/>
      <c r="M127" s="267"/>
      <c r="N127" s="329"/>
      <c r="O127" s="329"/>
      <c r="P127" s="329"/>
      <c r="Q127" s="181"/>
    </row>
    <row r="128" spans="1:17" s="447" customFormat="1" ht="17.25" customHeight="1">
      <c r="A128" s="350">
        <v>18</v>
      </c>
      <c r="B128" s="489" t="s">
        <v>62</v>
      </c>
      <c r="C128" s="354">
        <v>4865088</v>
      </c>
      <c r="D128" s="39" t="s">
        <v>12</v>
      </c>
      <c r="E128" s="40" t="s">
        <v>329</v>
      </c>
      <c r="F128" s="360">
        <v>-166.66</v>
      </c>
      <c r="G128" s="330">
        <v>1412</v>
      </c>
      <c r="H128" s="267">
        <v>1412</v>
      </c>
      <c r="I128" s="267">
        <f aca="true" t="shared" si="24" ref="I128:I142">G128-H128</f>
        <v>0</v>
      </c>
      <c r="J128" s="267">
        <f>$F128*I128</f>
        <v>0</v>
      </c>
      <c r="K128" s="267">
        <f>J128/1000000</f>
        <v>0</v>
      </c>
      <c r="L128" s="330">
        <v>7172</v>
      </c>
      <c r="M128" s="267">
        <v>7172</v>
      </c>
      <c r="N128" s="331">
        <f>L128-M128</f>
        <v>0</v>
      </c>
      <c r="O128" s="331">
        <f>$F128*N128</f>
        <v>0</v>
      </c>
      <c r="P128" s="331">
        <f>O128/1000000</f>
        <v>0</v>
      </c>
      <c r="Q128" s="478"/>
    </row>
    <row r="129" spans="1:17" s="447" customFormat="1" ht="15.75" customHeight="1">
      <c r="A129" s="350">
        <v>19</v>
      </c>
      <c r="B129" s="489" t="s">
        <v>63</v>
      </c>
      <c r="C129" s="354">
        <v>4902579</v>
      </c>
      <c r="D129" s="39" t="s">
        <v>12</v>
      </c>
      <c r="E129" s="40" t="s">
        <v>329</v>
      </c>
      <c r="F129" s="360">
        <v>-500</v>
      </c>
      <c r="G129" s="330">
        <v>999899</v>
      </c>
      <c r="H129" s="267">
        <v>999899</v>
      </c>
      <c r="I129" s="267">
        <f t="shared" si="24"/>
        <v>0</v>
      </c>
      <c r="J129" s="267">
        <f>$F129*I129</f>
        <v>0</v>
      </c>
      <c r="K129" s="267">
        <f>J129/1000000</f>
        <v>0</v>
      </c>
      <c r="L129" s="330">
        <v>1621</v>
      </c>
      <c r="M129" s="267">
        <v>1552</v>
      </c>
      <c r="N129" s="331">
        <f>L129-M129</f>
        <v>69</v>
      </c>
      <c r="O129" s="331">
        <f>$F129*N129</f>
        <v>-34500</v>
      </c>
      <c r="P129" s="331">
        <f>O129/1000000</f>
        <v>-0.0345</v>
      </c>
      <c r="Q129" s="451"/>
    </row>
    <row r="130" spans="1:17" s="447" customFormat="1" ht="15.75" customHeight="1">
      <c r="A130" s="350">
        <v>20</v>
      </c>
      <c r="B130" s="489" t="s">
        <v>64</v>
      </c>
      <c r="C130" s="354">
        <v>4902585</v>
      </c>
      <c r="D130" s="39" t="s">
        <v>12</v>
      </c>
      <c r="E130" s="40" t="s">
        <v>329</v>
      </c>
      <c r="F130" s="360">
        <v>-666.67</v>
      </c>
      <c r="G130" s="330">
        <v>2260</v>
      </c>
      <c r="H130" s="267">
        <v>2257</v>
      </c>
      <c r="I130" s="267">
        <f t="shared" si="24"/>
        <v>3</v>
      </c>
      <c r="J130" s="267">
        <f>$F130*I130</f>
        <v>-2000.0099999999998</v>
      </c>
      <c r="K130" s="267">
        <f>J130/1000000</f>
        <v>-0.0020000099999999995</v>
      </c>
      <c r="L130" s="330">
        <v>287</v>
      </c>
      <c r="M130" s="267">
        <v>262</v>
      </c>
      <c r="N130" s="331">
        <f>L130-M130</f>
        <v>25</v>
      </c>
      <c r="O130" s="331">
        <f>$F130*N130</f>
        <v>-16666.75</v>
      </c>
      <c r="P130" s="331">
        <f>O130/1000000</f>
        <v>-0.01666675</v>
      </c>
      <c r="Q130" s="451"/>
    </row>
    <row r="131" spans="1:17" s="447" customFormat="1" ht="15.75" customHeight="1">
      <c r="A131" s="350">
        <v>21</v>
      </c>
      <c r="B131" s="489" t="s">
        <v>65</v>
      </c>
      <c r="C131" s="354">
        <v>4865090</v>
      </c>
      <c r="D131" s="39" t="s">
        <v>12</v>
      </c>
      <c r="E131" s="40" t="s">
        <v>329</v>
      </c>
      <c r="F131" s="685">
        <v>-500</v>
      </c>
      <c r="G131" s="330">
        <v>533</v>
      </c>
      <c r="H131" s="267">
        <v>517</v>
      </c>
      <c r="I131" s="267">
        <f t="shared" si="24"/>
        <v>16</v>
      </c>
      <c r="J131" s="267">
        <f>$F131*I131</f>
        <v>-8000</v>
      </c>
      <c r="K131" s="267">
        <f>J131/1000000</f>
        <v>-0.008</v>
      </c>
      <c r="L131" s="330">
        <v>118</v>
      </c>
      <c r="M131" s="267">
        <v>80</v>
      </c>
      <c r="N131" s="331">
        <f>L131-M131</f>
        <v>38</v>
      </c>
      <c r="O131" s="331">
        <f>$F131*N131</f>
        <v>-19000</v>
      </c>
      <c r="P131" s="331">
        <f>O131/1000000</f>
        <v>-0.019</v>
      </c>
      <c r="Q131" s="451"/>
    </row>
    <row r="132" spans="1:17" s="447" customFormat="1" ht="15.75" customHeight="1">
      <c r="A132" s="350"/>
      <c r="B132" s="359" t="s">
        <v>31</v>
      </c>
      <c r="C132" s="354"/>
      <c r="D132" s="43"/>
      <c r="E132" s="43"/>
      <c r="F132" s="360"/>
      <c r="G132" s="380"/>
      <c r="H132" s="380"/>
      <c r="I132" s="267"/>
      <c r="J132" s="267"/>
      <c r="K132" s="267"/>
      <c r="L132" s="330"/>
      <c r="M132" s="267"/>
      <c r="N132" s="331"/>
      <c r="O132" s="331"/>
      <c r="P132" s="331"/>
      <c r="Q132" s="451"/>
    </row>
    <row r="133" spans="1:17" s="447" customFormat="1" ht="15.75" customHeight="1">
      <c r="A133" s="350">
        <v>22</v>
      </c>
      <c r="B133" s="782" t="s">
        <v>66</v>
      </c>
      <c r="C133" s="354">
        <v>4864797</v>
      </c>
      <c r="D133" s="39" t="s">
        <v>12</v>
      </c>
      <c r="E133" s="40" t="s">
        <v>329</v>
      </c>
      <c r="F133" s="360">
        <v>-100</v>
      </c>
      <c r="G133" s="330">
        <v>53118</v>
      </c>
      <c r="H133" s="267">
        <v>53320</v>
      </c>
      <c r="I133" s="267">
        <f t="shared" si="24"/>
        <v>-202</v>
      </c>
      <c r="J133" s="267">
        <f>$F133*I133</f>
        <v>20200</v>
      </c>
      <c r="K133" s="267">
        <f>J133/1000000</f>
        <v>0.0202</v>
      </c>
      <c r="L133" s="330">
        <v>1503</v>
      </c>
      <c r="M133" s="267">
        <v>1500</v>
      </c>
      <c r="N133" s="331">
        <f>L133-M133</f>
        <v>3</v>
      </c>
      <c r="O133" s="331">
        <f>$F133*N133</f>
        <v>-300</v>
      </c>
      <c r="P133" s="331">
        <f>O133/1000000</f>
        <v>-0.0003</v>
      </c>
      <c r="Q133" s="451"/>
    </row>
    <row r="134" spans="1:17" s="447" customFormat="1" ht="15.75" customHeight="1">
      <c r="A134" s="350">
        <v>23</v>
      </c>
      <c r="B134" s="782" t="s">
        <v>138</v>
      </c>
      <c r="C134" s="354">
        <v>4865074</v>
      </c>
      <c r="D134" s="39" t="s">
        <v>12</v>
      </c>
      <c r="E134" s="40" t="s">
        <v>329</v>
      </c>
      <c r="F134" s="360">
        <v>-133.33</v>
      </c>
      <c r="G134" s="330">
        <v>51</v>
      </c>
      <c r="H134" s="267">
        <v>37</v>
      </c>
      <c r="I134" s="267">
        <f t="shared" si="24"/>
        <v>14</v>
      </c>
      <c r="J134" s="267">
        <f>$F134*I134</f>
        <v>-1866.6200000000001</v>
      </c>
      <c r="K134" s="267">
        <f>J134/1000000</f>
        <v>-0.00186662</v>
      </c>
      <c r="L134" s="330">
        <v>254</v>
      </c>
      <c r="M134" s="267">
        <v>339</v>
      </c>
      <c r="N134" s="331">
        <f>L134-M134</f>
        <v>-85</v>
      </c>
      <c r="O134" s="331">
        <f>$F134*N134</f>
        <v>11333.050000000001</v>
      </c>
      <c r="P134" s="331">
        <f>O134/1000000</f>
        <v>0.01133305</v>
      </c>
      <c r="Q134" s="451"/>
    </row>
    <row r="135" spans="1:17" s="447" customFormat="1" ht="15.75" customHeight="1">
      <c r="A135" s="350"/>
      <c r="B135" s="353" t="s">
        <v>67</v>
      </c>
      <c r="C135" s="354"/>
      <c r="D135" s="39"/>
      <c r="E135" s="39"/>
      <c r="F135" s="360"/>
      <c r="G135" s="380"/>
      <c r="H135" s="380"/>
      <c r="I135" s="267"/>
      <c r="J135" s="267"/>
      <c r="K135" s="267"/>
      <c r="L135" s="330"/>
      <c r="M135" s="267"/>
      <c r="N135" s="331"/>
      <c r="O135" s="331"/>
      <c r="P135" s="331"/>
      <c r="Q135" s="451"/>
    </row>
    <row r="136" spans="1:17" s="447" customFormat="1" ht="14.25" customHeight="1">
      <c r="A136" s="350">
        <v>24</v>
      </c>
      <c r="B136" s="351" t="s">
        <v>60</v>
      </c>
      <c r="C136" s="354">
        <v>4902568</v>
      </c>
      <c r="D136" s="39" t="s">
        <v>12</v>
      </c>
      <c r="E136" s="40" t="s">
        <v>329</v>
      </c>
      <c r="F136" s="360">
        <v>-100</v>
      </c>
      <c r="G136" s="330">
        <v>996732</v>
      </c>
      <c r="H136" s="267">
        <v>996807</v>
      </c>
      <c r="I136" s="267">
        <f t="shared" si="24"/>
        <v>-75</v>
      </c>
      <c r="J136" s="267">
        <f>$F136*I136</f>
        <v>7500</v>
      </c>
      <c r="K136" s="267">
        <f>J136/1000000</f>
        <v>0.0075</v>
      </c>
      <c r="L136" s="330">
        <v>4071</v>
      </c>
      <c r="M136" s="267">
        <v>4073</v>
      </c>
      <c r="N136" s="331">
        <f>L136-M136</f>
        <v>-2</v>
      </c>
      <c r="O136" s="331">
        <f>$F136*N136</f>
        <v>200</v>
      </c>
      <c r="P136" s="331">
        <f>O136/1000000</f>
        <v>0.0002</v>
      </c>
      <c r="Q136" s="451"/>
    </row>
    <row r="137" spans="1:17" s="447" customFormat="1" ht="15.75" customHeight="1">
      <c r="A137" s="350">
        <v>25</v>
      </c>
      <c r="B137" s="351" t="s">
        <v>68</v>
      </c>
      <c r="C137" s="354">
        <v>4902549</v>
      </c>
      <c r="D137" s="39" t="s">
        <v>12</v>
      </c>
      <c r="E137" s="40" t="s">
        <v>329</v>
      </c>
      <c r="F137" s="360">
        <v>-100</v>
      </c>
      <c r="G137" s="330">
        <v>999748</v>
      </c>
      <c r="H137" s="267">
        <v>999748</v>
      </c>
      <c r="I137" s="267">
        <f t="shared" si="24"/>
        <v>0</v>
      </c>
      <c r="J137" s="267">
        <f>$F137*I137</f>
        <v>0</v>
      </c>
      <c r="K137" s="267">
        <f>J137/1000000</f>
        <v>0</v>
      </c>
      <c r="L137" s="330">
        <v>999983</v>
      </c>
      <c r="M137" s="267">
        <v>999983</v>
      </c>
      <c r="N137" s="331">
        <f>L137-M137</f>
        <v>0</v>
      </c>
      <c r="O137" s="331">
        <f>$F137*N137</f>
        <v>0</v>
      </c>
      <c r="P137" s="331">
        <f>O137/1000000</f>
        <v>0</v>
      </c>
      <c r="Q137" s="461"/>
    </row>
    <row r="138" spans="1:17" s="447" customFormat="1" ht="15.75" customHeight="1">
      <c r="A138" s="350">
        <v>26</v>
      </c>
      <c r="B138" s="351" t="s">
        <v>80</v>
      </c>
      <c r="C138" s="354">
        <v>4902527</v>
      </c>
      <c r="D138" s="39" t="s">
        <v>12</v>
      </c>
      <c r="E138" s="40" t="s">
        <v>329</v>
      </c>
      <c r="F138" s="360">
        <v>-100</v>
      </c>
      <c r="G138" s="330">
        <v>225</v>
      </c>
      <c r="H138" s="267">
        <v>225</v>
      </c>
      <c r="I138" s="267">
        <f t="shared" si="24"/>
        <v>0</v>
      </c>
      <c r="J138" s="267">
        <f>$F138*I138</f>
        <v>0</v>
      </c>
      <c r="K138" s="267">
        <f>J138/1000000</f>
        <v>0</v>
      </c>
      <c r="L138" s="330">
        <v>999991</v>
      </c>
      <c r="M138" s="267">
        <v>999991</v>
      </c>
      <c r="N138" s="331">
        <f>L138-M138</f>
        <v>0</v>
      </c>
      <c r="O138" s="331">
        <f>$F138*N138</f>
        <v>0</v>
      </c>
      <c r="P138" s="331">
        <f>O138/1000000</f>
        <v>0</v>
      </c>
      <c r="Q138" s="451"/>
    </row>
    <row r="139" spans="1:17" s="447" customFormat="1" ht="15.75" customHeight="1">
      <c r="A139" s="350">
        <v>27</v>
      </c>
      <c r="B139" s="351" t="s">
        <v>69</v>
      </c>
      <c r="C139" s="354">
        <v>4902538</v>
      </c>
      <c r="D139" s="39" t="s">
        <v>12</v>
      </c>
      <c r="E139" s="40" t="s">
        <v>329</v>
      </c>
      <c r="F139" s="360">
        <v>-100</v>
      </c>
      <c r="G139" s="330">
        <v>999762</v>
      </c>
      <c r="H139" s="267">
        <v>999762</v>
      </c>
      <c r="I139" s="267">
        <f t="shared" si="24"/>
        <v>0</v>
      </c>
      <c r="J139" s="267">
        <f>$F139*I139</f>
        <v>0</v>
      </c>
      <c r="K139" s="267">
        <f>J139/1000000</f>
        <v>0</v>
      </c>
      <c r="L139" s="330">
        <v>999987</v>
      </c>
      <c r="M139" s="267">
        <v>999987</v>
      </c>
      <c r="N139" s="331">
        <f>L139-M139</f>
        <v>0</v>
      </c>
      <c r="O139" s="331">
        <f>$F139*N139</f>
        <v>0</v>
      </c>
      <c r="P139" s="331">
        <f>O139/1000000</f>
        <v>0</v>
      </c>
      <c r="Q139" s="451"/>
    </row>
    <row r="140" spans="1:17" s="447" customFormat="1" ht="15.75" customHeight="1">
      <c r="A140" s="350"/>
      <c r="B140" s="353" t="s">
        <v>70</v>
      </c>
      <c r="C140" s="354"/>
      <c r="D140" s="39"/>
      <c r="E140" s="39"/>
      <c r="F140" s="360"/>
      <c r="G140" s="380"/>
      <c r="H140" s="380"/>
      <c r="I140" s="267"/>
      <c r="J140" s="267"/>
      <c r="K140" s="267"/>
      <c r="L140" s="330"/>
      <c r="M140" s="267"/>
      <c r="N140" s="331"/>
      <c r="O140" s="331"/>
      <c r="P140" s="331"/>
      <c r="Q140" s="451"/>
    </row>
    <row r="141" spans="1:17" s="447" customFormat="1" ht="15.75" customHeight="1">
      <c r="A141" s="350">
        <v>28</v>
      </c>
      <c r="B141" s="351" t="s">
        <v>71</v>
      </c>
      <c r="C141" s="354">
        <v>4902540</v>
      </c>
      <c r="D141" s="39" t="s">
        <v>12</v>
      </c>
      <c r="E141" s="40" t="s">
        <v>329</v>
      </c>
      <c r="F141" s="360">
        <v>-100</v>
      </c>
      <c r="G141" s="330">
        <v>8009</v>
      </c>
      <c r="H141" s="267">
        <v>8139</v>
      </c>
      <c r="I141" s="267">
        <f t="shared" si="24"/>
        <v>-130</v>
      </c>
      <c r="J141" s="267">
        <f>$F141*I141</f>
        <v>13000</v>
      </c>
      <c r="K141" s="267">
        <f>J141/1000000</f>
        <v>0.013</v>
      </c>
      <c r="L141" s="330">
        <v>11784</v>
      </c>
      <c r="M141" s="267">
        <v>11714</v>
      </c>
      <c r="N141" s="331">
        <f>L141-M141</f>
        <v>70</v>
      </c>
      <c r="O141" s="331">
        <f>$F141*N141</f>
        <v>-7000</v>
      </c>
      <c r="P141" s="331">
        <f>O141/1000000</f>
        <v>-0.007</v>
      </c>
      <c r="Q141" s="461"/>
    </row>
    <row r="142" spans="1:17" s="447" customFormat="1" ht="15.75" customHeight="1">
      <c r="A142" s="350">
        <v>29</v>
      </c>
      <c r="B142" s="351" t="s">
        <v>72</v>
      </c>
      <c r="C142" s="354">
        <v>4902520</v>
      </c>
      <c r="D142" s="39" t="s">
        <v>12</v>
      </c>
      <c r="E142" s="40" t="s">
        <v>329</v>
      </c>
      <c r="F142" s="354">
        <v>-100</v>
      </c>
      <c r="G142" s="330">
        <v>9185</v>
      </c>
      <c r="H142" s="267">
        <v>9083</v>
      </c>
      <c r="I142" s="267">
        <f t="shared" si="24"/>
        <v>102</v>
      </c>
      <c r="J142" s="267">
        <f>$F142*I142</f>
        <v>-10200</v>
      </c>
      <c r="K142" s="267">
        <f>J142/1000000</f>
        <v>-0.0102</v>
      </c>
      <c r="L142" s="330">
        <v>1832</v>
      </c>
      <c r="M142" s="267">
        <v>1801</v>
      </c>
      <c r="N142" s="331">
        <f>L142-M142</f>
        <v>31</v>
      </c>
      <c r="O142" s="331">
        <f>$F142*N142</f>
        <v>-3100</v>
      </c>
      <c r="P142" s="331">
        <f>O142/1000000</f>
        <v>-0.0031</v>
      </c>
      <c r="Q142" s="677"/>
    </row>
    <row r="143" spans="1:17" s="482" customFormat="1" ht="15.75" customHeight="1" thickBot="1">
      <c r="A143" s="449">
        <v>30</v>
      </c>
      <c r="B143" s="681" t="s">
        <v>73</v>
      </c>
      <c r="C143" s="355">
        <v>4902536</v>
      </c>
      <c r="D143" s="87" t="s">
        <v>12</v>
      </c>
      <c r="E143" s="488" t="s">
        <v>329</v>
      </c>
      <c r="F143" s="355">
        <v>-100</v>
      </c>
      <c r="G143" s="449">
        <v>28351</v>
      </c>
      <c r="H143" s="450">
        <v>28253</v>
      </c>
      <c r="I143" s="450">
        <f>G143-H143</f>
        <v>98</v>
      </c>
      <c r="J143" s="450">
        <f>$F143*I143</f>
        <v>-9800</v>
      </c>
      <c r="K143" s="450">
        <f>J143/1000000</f>
        <v>-0.0098</v>
      </c>
      <c r="L143" s="449">
        <v>7256</v>
      </c>
      <c r="M143" s="450">
        <v>7222</v>
      </c>
      <c r="N143" s="450">
        <f>L143-M143</f>
        <v>34</v>
      </c>
      <c r="O143" s="450">
        <f>$F143*N143</f>
        <v>-3400</v>
      </c>
      <c r="P143" s="450">
        <f>O143/1000000</f>
        <v>-0.0034</v>
      </c>
      <c r="Q143" s="449"/>
    </row>
    <row r="144" spans="1:17" s="482" customFormat="1" ht="15.75" customHeight="1" thickTop="1">
      <c r="A144" s="331"/>
      <c r="B144" s="812"/>
      <c r="C144" s="354"/>
      <c r="D144" s="39"/>
      <c r="E144" s="40"/>
      <c r="F144" s="354"/>
      <c r="G144" s="331"/>
      <c r="H144" s="331"/>
      <c r="I144" s="331"/>
      <c r="J144" s="331"/>
      <c r="K144" s="331"/>
      <c r="L144" s="331"/>
      <c r="M144" s="331"/>
      <c r="N144" s="331"/>
      <c r="O144" s="331"/>
      <c r="P144" s="331"/>
      <c r="Q144" s="331"/>
    </row>
    <row r="146" spans="4:16" ht="16.5">
      <c r="D146" s="20"/>
      <c r="K146" s="404">
        <f>SUM(K105:K145)</f>
        <v>2.6505340399999993</v>
      </c>
      <c r="L146" s="50"/>
      <c r="M146" s="50"/>
      <c r="N146" s="50"/>
      <c r="O146" s="50"/>
      <c r="P146" s="382">
        <f>SUM(P105:P145)</f>
        <v>0.0301663</v>
      </c>
    </row>
    <row r="147" spans="11:16" ht="14.25">
      <c r="K147" s="50"/>
      <c r="L147" s="50"/>
      <c r="M147" s="50"/>
      <c r="N147" s="50"/>
      <c r="O147" s="50"/>
      <c r="P147" s="50"/>
    </row>
    <row r="148" spans="11:16" ht="14.25">
      <c r="K148" s="50"/>
      <c r="L148" s="50"/>
      <c r="M148" s="50"/>
      <c r="N148" s="50"/>
      <c r="O148" s="50"/>
      <c r="P148" s="50"/>
    </row>
    <row r="149" spans="17:18" ht="12.75">
      <c r="Q149" s="391" t="str">
        <f>NDPL!Q1</f>
        <v>DECEMBER-2019</v>
      </c>
      <c r="R149" s="246"/>
    </row>
    <row r="150" ht="13.5" thickBot="1"/>
    <row r="151" spans="1:17" ht="44.25" customHeight="1">
      <c r="A151" s="323"/>
      <c r="B151" s="321" t="s">
        <v>141</v>
      </c>
      <c r="C151" s="46"/>
      <c r="D151" s="46"/>
      <c r="E151" s="46"/>
      <c r="F151" s="46"/>
      <c r="G151" s="46"/>
      <c r="H151" s="46"/>
      <c r="I151" s="46"/>
      <c r="J151" s="46"/>
      <c r="K151" s="46"/>
      <c r="L151" s="46"/>
      <c r="M151" s="46"/>
      <c r="N151" s="46"/>
      <c r="O151" s="46"/>
      <c r="P151" s="46"/>
      <c r="Q151" s="47"/>
    </row>
    <row r="152" spans="1:17" ht="19.5" customHeight="1">
      <c r="A152" s="226"/>
      <c r="B152" s="272" t="s">
        <v>142</v>
      </c>
      <c r="C152" s="17"/>
      <c r="D152" s="17"/>
      <c r="E152" s="17"/>
      <c r="F152" s="17"/>
      <c r="G152" s="17"/>
      <c r="H152" s="17"/>
      <c r="I152" s="17"/>
      <c r="J152" s="17"/>
      <c r="K152" s="17"/>
      <c r="L152" s="17"/>
      <c r="M152" s="17"/>
      <c r="N152" s="17"/>
      <c r="O152" s="17"/>
      <c r="P152" s="17"/>
      <c r="Q152" s="48"/>
    </row>
    <row r="153" spans="1:17" ht="19.5" customHeight="1">
      <c r="A153" s="226"/>
      <c r="B153" s="268" t="s">
        <v>234</v>
      </c>
      <c r="C153" s="17"/>
      <c r="D153" s="17"/>
      <c r="E153" s="17"/>
      <c r="F153" s="17"/>
      <c r="G153" s="17"/>
      <c r="H153" s="17"/>
      <c r="I153" s="17"/>
      <c r="J153" s="17"/>
      <c r="K153" s="195">
        <f>K63</f>
        <v>-23.27015059</v>
      </c>
      <c r="L153" s="195"/>
      <c r="M153" s="195"/>
      <c r="N153" s="195"/>
      <c r="O153" s="195"/>
      <c r="P153" s="195">
        <f>P63</f>
        <v>-0.3529427100000001</v>
      </c>
      <c r="Q153" s="48"/>
    </row>
    <row r="154" spans="1:17" ht="19.5" customHeight="1">
      <c r="A154" s="226"/>
      <c r="B154" s="268" t="s">
        <v>235</v>
      </c>
      <c r="C154" s="17"/>
      <c r="D154" s="17"/>
      <c r="E154" s="17"/>
      <c r="F154" s="17"/>
      <c r="G154" s="17"/>
      <c r="H154" s="17"/>
      <c r="I154" s="17"/>
      <c r="J154" s="17"/>
      <c r="K154" s="405">
        <f>K146</f>
        <v>2.6505340399999993</v>
      </c>
      <c r="L154" s="195"/>
      <c r="M154" s="195"/>
      <c r="N154" s="195"/>
      <c r="O154" s="195"/>
      <c r="P154" s="195">
        <f>P146</f>
        <v>0.0301663</v>
      </c>
      <c r="Q154" s="48"/>
    </row>
    <row r="155" spans="1:17" ht="19.5" customHeight="1">
      <c r="A155" s="226"/>
      <c r="B155" s="268" t="s">
        <v>143</v>
      </c>
      <c r="C155" s="17"/>
      <c r="D155" s="17"/>
      <c r="E155" s="17"/>
      <c r="F155" s="17"/>
      <c r="G155" s="17"/>
      <c r="H155" s="17"/>
      <c r="I155" s="17"/>
      <c r="J155" s="17"/>
      <c r="K155" s="405">
        <f>'ROHTAK ROAD'!K44</f>
        <v>-0.948375</v>
      </c>
      <c r="L155" s="195"/>
      <c r="M155" s="195"/>
      <c r="N155" s="195"/>
      <c r="O155" s="195"/>
      <c r="P155" s="405">
        <f>'ROHTAK ROAD'!P44</f>
        <v>0</v>
      </c>
      <c r="Q155" s="48"/>
    </row>
    <row r="156" spans="1:17" ht="19.5" customHeight="1">
      <c r="A156" s="226"/>
      <c r="B156" s="268" t="s">
        <v>144</v>
      </c>
      <c r="C156" s="17"/>
      <c r="D156" s="17"/>
      <c r="E156" s="17"/>
      <c r="F156" s="17"/>
      <c r="G156" s="17"/>
      <c r="H156" s="17"/>
      <c r="I156" s="17"/>
      <c r="J156" s="17"/>
      <c r="K156" s="405">
        <f>SUM(K153:K155)</f>
        <v>-21.56799155</v>
      </c>
      <c r="L156" s="195"/>
      <c r="M156" s="195"/>
      <c r="N156" s="195"/>
      <c r="O156" s="195"/>
      <c r="P156" s="405">
        <f>SUM(P153:P155)</f>
        <v>-0.3227764100000001</v>
      </c>
      <c r="Q156" s="48"/>
    </row>
    <row r="157" spans="1:17" ht="19.5" customHeight="1">
      <c r="A157" s="226"/>
      <c r="B157" s="272" t="s">
        <v>145</v>
      </c>
      <c r="C157" s="17"/>
      <c r="D157" s="17"/>
      <c r="E157" s="17"/>
      <c r="F157" s="17"/>
      <c r="G157" s="17"/>
      <c r="H157" s="17"/>
      <c r="I157" s="17"/>
      <c r="J157" s="17"/>
      <c r="K157" s="195"/>
      <c r="L157" s="195"/>
      <c r="M157" s="195"/>
      <c r="N157" s="195"/>
      <c r="O157" s="195"/>
      <c r="P157" s="195"/>
      <c r="Q157" s="48"/>
    </row>
    <row r="158" spans="1:17" ht="19.5" customHeight="1">
      <c r="A158" s="226"/>
      <c r="B158" s="268" t="s">
        <v>236</v>
      </c>
      <c r="C158" s="17"/>
      <c r="D158" s="17"/>
      <c r="E158" s="17"/>
      <c r="F158" s="17"/>
      <c r="G158" s="17"/>
      <c r="H158" s="17"/>
      <c r="I158" s="17"/>
      <c r="J158" s="17"/>
      <c r="K158" s="195">
        <f>K97</f>
        <v>-18.573999999999998</v>
      </c>
      <c r="L158" s="195"/>
      <c r="M158" s="195"/>
      <c r="N158" s="195"/>
      <c r="O158" s="195"/>
      <c r="P158" s="195">
        <f>P97</f>
        <v>-0.138</v>
      </c>
      <c r="Q158" s="48"/>
    </row>
    <row r="159" spans="1:17" ht="19.5" customHeight="1" thickBot="1">
      <c r="A159" s="227"/>
      <c r="B159" s="322" t="s">
        <v>146</v>
      </c>
      <c r="C159" s="49"/>
      <c r="D159" s="49"/>
      <c r="E159" s="49"/>
      <c r="F159" s="49"/>
      <c r="G159" s="49"/>
      <c r="H159" s="49"/>
      <c r="I159" s="49"/>
      <c r="J159" s="49"/>
      <c r="K159" s="406">
        <f>SUM(K156:K158)</f>
        <v>-40.14199155</v>
      </c>
      <c r="L159" s="193"/>
      <c r="M159" s="193"/>
      <c r="N159" s="193"/>
      <c r="O159" s="193"/>
      <c r="P159" s="192">
        <f>SUM(P156:P158)</f>
        <v>-0.46077641000000014</v>
      </c>
      <c r="Q159" s="194"/>
    </row>
    <row r="160" ht="12.75">
      <c r="A160" s="226"/>
    </row>
    <row r="161" ht="12.75">
      <c r="A161" s="226"/>
    </row>
    <row r="162" ht="12.75">
      <c r="A162" s="226"/>
    </row>
    <row r="163" ht="13.5" thickBot="1">
      <c r="A163" s="227"/>
    </row>
    <row r="164" spans="1:17" ht="12.75">
      <c r="A164" s="220"/>
      <c r="B164" s="221"/>
      <c r="C164" s="221"/>
      <c r="D164" s="221"/>
      <c r="E164" s="221"/>
      <c r="F164" s="221"/>
      <c r="G164" s="221"/>
      <c r="H164" s="46"/>
      <c r="I164" s="46"/>
      <c r="J164" s="46"/>
      <c r="K164" s="46"/>
      <c r="L164" s="46"/>
      <c r="M164" s="46"/>
      <c r="N164" s="46"/>
      <c r="O164" s="46"/>
      <c r="P164" s="46"/>
      <c r="Q164" s="47"/>
    </row>
    <row r="165" spans="1:17" ht="23.25">
      <c r="A165" s="228" t="s">
        <v>310</v>
      </c>
      <c r="B165" s="212"/>
      <c r="C165" s="212"/>
      <c r="D165" s="212"/>
      <c r="E165" s="212"/>
      <c r="F165" s="212"/>
      <c r="G165" s="212"/>
      <c r="H165" s="17"/>
      <c r="I165" s="17"/>
      <c r="J165" s="17"/>
      <c r="K165" s="17"/>
      <c r="L165" s="17"/>
      <c r="M165" s="17"/>
      <c r="N165" s="17"/>
      <c r="O165" s="17"/>
      <c r="P165" s="17"/>
      <c r="Q165" s="48"/>
    </row>
    <row r="166" spans="1:17" ht="12.75">
      <c r="A166" s="222"/>
      <c r="B166" s="212"/>
      <c r="C166" s="212"/>
      <c r="D166" s="212"/>
      <c r="E166" s="212"/>
      <c r="F166" s="212"/>
      <c r="G166" s="212"/>
      <c r="H166" s="17"/>
      <c r="I166" s="17"/>
      <c r="J166" s="17"/>
      <c r="K166" s="17"/>
      <c r="L166" s="17"/>
      <c r="M166" s="17"/>
      <c r="N166" s="17"/>
      <c r="O166" s="17"/>
      <c r="P166" s="17"/>
      <c r="Q166" s="48"/>
    </row>
    <row r="167" spans="1:17" ht="12.75">
      <c r="A167" s="223"/>
      <c r="B167" s="224"/>
      <c r="C167" s="224"/>
      <c r="D167" s="224"/>
      <c r="E167" s="224"/>
      <c r="F167" s="224"/>
      <c r="G167" s="224"/>
      <c r="H167" s="17"/>
      <c r="I167" s="17"/>
      <c r="J167" s="17"/>
      <c r="K167" s="238" t="s">
        <v>322</v>
      </c>
      <c r="L167" s="17"/>
      <c r="M167" s="17"/>
      <c r="N167" s="17"/>
      <c r="O167" s="17"/>
      <c r="P167" s="238" t="s">
        <v>323</v>
      </c>
      <c r="Q167" s="48"/>
    </row>
    <row r="168" spans="1:17" ht="12.75">
      <c r="A168" s="225"/>
      <c r="B168" s="127"/>
      <c r="C168" s="127"/>
      <c r="D168" s="127"/>
      <c r="E168" s="127"/>
      <c r="F168" s="127"/>
      <c r="G168" s="127"/>
      <c r="H168" s="17"/>
      <c r="I168" s="17"/>
      <c r="J168" s="17"/>
      <c r="K168" s="17"/>
      <c r="L168" s="17"/>
      <c r="M168" s="17"/>
      <c r="N168" s="17"/>
      <c r="O168" s="17"/>
      <c r="P168" s="17"/>
      <c r="Q168" s="48"/>
    </row>
    <row r="169" spans="1:17" ht="12.75">
      <c r="A169" s="225"/>
      <c r="B169" s="127"/>
      <c r="C169" s="127"/>
      <c r="D169" s="127"/>
      <c r="E169" s="127"/>
      <c r="F169" s="127"/>
      <c r="G169" s="127"/>
      <c r="H169" s="17"/>
      <c r="I169" s="17"/>
      <c r="J169" s="17"/>
      <c r="K169" s="17"/>
      <c r="L169" s="17"/>
      <c r="M169" s="17"/>
      <c r="N169" s="17"/>
      <c r="O169" s="17"/>
      <c r="P169" s="17"/>
      <c r="Q169" s="48"/>
    </row>
    <row r="170" spans="1:17" ht="18">
      <c r="A170" s="229" t="s">
        <v>313</v>
      </c>
      <c r="B170" s="213"/>
      <c r="C170" s="213"/>
      <c r="D170" s="214"/>
      <c r="E170" s="214"/>
      <c r="F170" s="215"/>
      <c r="G170" s="214"/>
      <c r="H170" s="17"/>
      <c r="I170" s="17"/>
      <c r="J170" s="17"/>
      <c r="K170" s="383">
        <f>K159</f>
        <v>-40.14199155</v>
      </c>
      <c r="L170" s="214" t="s">
        <v>311</v>
      </c>
      <c r="M170" s="17"/>
      <c r="N170" s="17"/>
      <c r="O170" s="17"/>
      <c r="P170" s="383">
        <f>P159</f>
        <v>-0.46077641000000014</v>
      </c>
      <c r="Q170" s="235" t="s">
        <v>311</v>
      </c>
    </row>
    <row r="171" spans="1:17" ht="18">
      <c r="A171" s="230"/>
      <c r="B171" s="216"/>
      <c r="C171" s="216"/>
      <c r="D171" s="212"/>
      <c r="E171" s="212"/>
      <c r="F171" s="217"/>
      <c r="G171" s="212"/>
      <c r="H171" s="17"/>
      <c r="I171" s="17"/>
      <c r="J171" s="17"/>
      <c r="K171" s="384"/>
      <c r="L171" s="212"/>
      <c r="M171" s="17"/>
      <c r="N171" s="17"/>
      <c r="O171" s="17"/>
      <c r="P171" s="384"/>
      <c r="Q171" s="236"/>
    </row>
    <row r="172" spans="1:17" ht="18">
      <c r="A172" s="231" t="s">
        <v>312</v>
      </c>
      <c r="B172" s="218"/>
      <c r="C172" s="44"/>
      <c r="D172" s="212"/>
      <c r="E172" s="212"/>
      <c r="F172" s="219"/>
      <c r="G172" s="214"/>
      <c r="H172" s="17"/>
      <c r="I172" s="17"/>
      <c r="J172" s="17"/>
      <c r="K172" s="384">
        <f>'STEPPED UP GENCO'!K43</f>
        <v>-4.0018231985999995</v>
      </c>
      <c r="L172" s="214" t="s">
        <v>311</v>
      </c>
      <c r="M172" s="17"/>
      <c r="N172" s="17"/>
      <c r="O172" s="17"/>
      <c r="P172" s="384">
        <f>'STEPPED UP GENCO'!P43</f>
        <v>-0.024135379750000022</v>
      </c>
      <c r="Q172" s="235" t="s">
        <v>311</v>
      </c>
    </row>
    <row r="173" spans="1:17" ht="12.75">
      <c r="A173" s="226"/>
      <c r="B173" s="17"/>
      <c r="C173" s="17"/>
      <c r="D173" s="17"/>
      <c r="E173" s="17"/>
      <c r="F173" s="17"/>
      <c r="G173" s="17"/>
      <c r="H173" s="17"/>
      <c r="I173" s="17"/>
      <c r="J173" s="17"/>
      <c r="K173" s="17"/>
      <c r="L173" s="17"/>
      <c r="M173" s="17"/>
      <c r="N173" s="17"/>
      <c r="O173" s="17"/>
      <c r="P173" s="17"/>
      <c r="Q173" s="48"/>
    </row>
    <row r="174" spans="1:17" ht="12.75">
      <c r="A174" s="226"/>
      <c r="B174" s="17"/>
      <c r="C174" s="17"/>
      <c r="D174" s="17"/>
      <c r="E174" s="17"/>
      <c r="F174" s="17"/>
      <c r="G174" s="17"/>
      <c r="H174" s="17"/>
      <c r="I174" s="17"/>
      <c r="J174" s="17"/>
      <c r="K174" s="17"/>
      <c r="L174" s="17"/>
      <c r="M174" s="17"/>
      <c r="N174" s="17"/>
      <c r="O174" s="17"/>
      <c r="P174" s="17"/>
      <c r="Q174" s="48"/>
    </row>
    <row r="175" spans="1:17" ht="12.75">
      <c r="A175" s="226"/>
      <c r="B175" s="17"/>
      <c r="C175" s="17"/>
      <c r="D175" s="17"/>
      <c r="E175" s="17"/>
      <c r="F175" s="17"/>
      <c r="G175" s="17"/>
      <c r="H175" s="17"/>
      <c r="I175" s="17"/>
      <c r="J175" s="17"/>
      <c r="K175" s="17"/>
      <c r="L175" s="17"/>
      <c r="M175" s="17"/>
      <c r="N175" s="17"/>
      <c r="O175" s="17"/>
      <c r="P175" s="17"/>
      <c r="Q175" s="48"/>
    </row>
    <row r="176" spans="1:17" ht="20.25">
      <c r="A176" s="226"/>
      <c r="B176" s="17"/>
      <c r="C176" s="17"/>
      <c r="D176" s="17"/>
      <c r="E176" s="17"/>
      <c r="F176" s="17"/>
      <c r="G176" s="17"/>
      <c r="H176" s="213"/>
      <c r="I176" s="213"/>
      <c r="J176" s="232" t="s">
        <v>314</v>
      </c>
      <c r="K176" s="341">
        <f>SUM(K170:K175)</f>
        <v>-44.1438147486</v>
      </c>
      <c r="L176" s="232" t="s">
        <v>311</v>
      </c>
      <c r="M176" s="127"/>
      <c r="N176" s="17"/>
      <c r="O176" s="17"/>
      <c r="P176" s="341">
        <f>SUM(P170:P175)</f>
        <v>-0.48491178975000016</v>
      </c>
      <c r="Q176" s="361" t="s">
        <v>311</v>
      </c>
    </row>
    <row r="177" spans="1:17" ht="13.5" thickBot="1">
      <c r="A177" s="227"/>
      <c r="B177" s="49"/>
      <c r="C177" s="49"/>
      <c r="D177" s="49"/>
      <c r="E177" s="49"/>
      <c r="F177" s="49"/>
      <c r="G177" s="49"/>
      <c r="H177" s="49"/>
      <c r="I177" s="49"/>
      <c r="J177" s="49"/>
      <c r="K177" s="49"/>
      <c r="L177" s="49"/>
      <c r="M177" s="49"/>
      <c r="N177" s="49"/>
      <c r="O177" s="49"/>
      <c r="P177" s="49"/>
      <c r="Q177" s="151"/>
    </row>
  </sheetData>
  <sheetProtection/>
  <printOptions/>
  <pageMargins left="0.51" right="0.5" top="0.58" bottom="0.5" header="0.5" footer="0.5"/>
  <pageSetup horizontalDpi="600" verticalDpi="600" orientation="landscape" scale="59" r:id="rId1"/>
  <rowBreaks count="3" manualBreakCount="3">
    <brk id="63" max="255" man="1"/>
    <brk id="99" max="255" man="1"/>
    <brk id="147" max="255" man="1"/>
  </rowBreaks>
  <colBreaks count="1" manualBreakCount="1">
    <brk id="17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Q214"/>
  <sheetViews>
    <sheetView view="pageBreakPreview" zoomScale="85" zoomScaleNormal="70" zoomScaleSheetLayoutView="85" workbookViewId="0" topLeftCell="A206">
      <selection activeCell="A111" sqref="A111:IV118"/>
    </sheetView>
  </sheetViews>
  <sheetFormatPr defaultColWidth="9.140625" defaultRowHeight="12.75"/>
  <cols>
    <col min="1" max="1" width="7.421875" style="447" customWidth="1"/>
    <col min="2" max="2" width="29.57421875" style="447" customWidth="1"/>
    <col min="3" max="3" width="13.28125" style="447" customWidth="1"/>
    <col min="4" max="4" width="9.00390625" style="447" customWidth="1"/>
    <col min="5" max="5" width="16.57421875" style="447" customWidth="1"/>
    <col min="6" max="6" width="10.8515625" style="447" customWidth="1"/>
    <col min="7" max="7" width="14.00390625" style="447" customWidth="1"/>
    <col min="8" max="8" width="13.421875" style="447" customWidth="1"/>
    <col min="9" max="9" width="11.8515625" style="447" customWidth="1"/>
    <col min="10" max="10" width="16.28125" style="447" customWidth="1"/>
    <col min="11" max="11" width="16.00390625" style="447" customWidth="1"/>
    <col min="12" max="12" width="13.421875" style="447" customWidth="1"/>
    <col min="13" max="13" width="16.28125" style="447" customWidth="1"/>
    <col min="14" max="14" width="12.140625" style="447" customWidth="1"/>
    <col min="15" max="15" width="15.28125" style="447" customWidth="1"/>
    <col min="16" max="16" width="15.140625" style="447" customWidth="1"/>
    <col min="17" max="17" width="29.421875" style="447" customWidth="1"/>
    <col min="18" max="19" width="9.140625" style="447" hidden="1" customWidth="1"/>
    <col min="20" max="16384" width="9.140625" style="447" customWidth="1"/>
  </cols>
  <sheetData>
    <row r="1" spans="1:17" s="89" customFormat="1" ht="10.5" customHeight="1">
      <c r="A1" s="15" t="s">
        <v>222</v>
      </c>
      <c r="P1" s="807" t="str">
        <f>NDPL!$Q$1</f>
        <v>DECEMBER-2019</v>
      </c>
      <c r="Q1" s="807"/>
    </row>
    <row r="2" s="89" customFormat="1" ht="10.5" customHeight="1">
      <c r="A2" s="15" t="s">
        <v>223</v>
      </c>
    </row>
    <row r="3" s="89" customFormat="1" ht="10.5" customHeight="1">
      <c r="A3" s="15" t="s">
        <v>147</v>
      </c>
    </row>
    <row r="4" spans="1:16" s="89" customFormat="1" ht="10.5" customHeight="1" thickBot="1">
      <c r="A4" s="808" t="s">
        <v>183</v>
      </c>
      <c r="G4" s="93"/>
      <c r="H4" s="93"/>
      <c r="I4" s="805" t="s">
        <v>378</v>
      </c>
      <c r="J4" s="93"/>
      <c r="K4" s="93"/>
      <c r="L4" s="93"/>
      <c r="M4" s="93"/>
      <c r="N4" s="805" t="s">
        <v>379</v>
      </c>
      <c r="O4" s="93"/>
      <c r="P4" s="93"/>
    </row>
    <row r="5" spans="1:17" ht="36.75" customHeight="1" thickBot="1" thickTop="1">
      <c r="A5" s="503" t="s">
        <v>8</v>
      </c>
      <c r="B5" s="504" t="s">
        <v>9</v>
      </c>
      <c r="C5" s="505" t="s">
        <v>1</v>
      </c>
      <c r="D5" s="505" t="s">
        <v>2</v>
      </c>
      <c r="E5" s="505" t="s">
        <v>3</v>
      </c>
      <c r="F5" s="505" t="s">
        <v>10</v>
      </c>
      <c r="G5" s="503" t="str">
        <f>NDPL!G5</f>
        <v>FINAL READING 01/01/2020</v>
      </c>
      <c r="H5" s="505" t="str">
        <f>NDPL!H5</f>
        <v>INTIAL READING 01/12/2019</v>
      </c>
      <c r="I5" s="505" t="s">
        <v>4</v>
      </c>
      <c r="J5" s="505" t="s">
        <v>5</v>
      </c>
      <c r="K5" s="505" t="s">
        <v>6</v>
      </c>
      <c r="L5" s="503" t="str">
        <f>NDPL!G5</f>
        <v>FINAL READING 01/01/2020</v>
      </c>
      <c r="M5" s="505" t="str">
        <f>NDPL!H5</f>
        <v>INTIAL READING 01/12/2019</v>
      </c>
      <c r="N5" s="505" t="s">
        <v>4</v>
      </c>
      <c r="O5" s="505" t="s">
        <v>5</v>
      </c>
      <c r="P5" s="505" t="s">
        <v>6</v>
      </c>
      <c r="Q5" s="527" t="s">
        <v>292</v>
      </c>
    </row>
    <row r="6" ht="2.25" customHeight="1" hidden="1" thickBot="1" thickTop="1"/>
    <row r="7" spans="1:17" ht="15" customHeight="1" thickTop="1">
      <c r="A7" s="269"/>
      <c r="B7" s="270" t="s">
        <v>148</v>
      </c>
      <c r="C7" s="271"/>
      <c r="D7" s="35"/>
      <c r="E7" s="35"/>
      <c r="F7" s="35"/>
      <c r="G7" s="28"/>
      <c r="H7" s="457"/>
      <c r="I7" s="457"/>
      <c r="J7" s="457"/>
      <c r="K7" s="457"/>
      <c r="L7" s="458"/>
      <c r="M7" s="457"/>
      <c r="N7" s="457"/>
      <c r="O7" s="457"/>
      <c r="P7" s="457"/>
      <c r="Q7" s="534"/>
    </row>
    <row r="8" spans="1:17" ht="15" customHeight="1">
      <c r="A8" s="258">
        <v>1</v>
      </c>
      <c r="B8" s="301" t="s">
        <v>149</v>
      </c>
      <c r="C8" s="302">
        <v>4865170</v>
      </c>
      <c r="D8" s="121" t="s">
        <v>12</v>
      </c>
      <c r="E8" s="93" t="s">
        <v>329</v>
      </c>
      <c r="F8" s="309">
        <v>5000</v>
      </c>
      <c r="G8" s="330">
        <v>999133</v>
      </c>
      <c r="H8" s="267">
        <v>999180</v>
      </c>
      <c r="I8" s="311">
        <f aca="true" t="shared" si="0" ref="I8:I17">G8-H8</f>
        <v>-47</v>
      </c>
      <c r="J8" s="311">
        <f aca="true" t="shared" si="1" ref="J8:J17">$F8*I8</f>
        <v>-235000</v>
      </c>
      <c r="K8" s="311">
        <f aca="true" t="shared" si="2" ref="K8:K17">J8/1000000</f>
        <v>-0.235</v>
      </c>
      <c r="L8" s="330">
        <v>998853</v>
      </c>
      <c r="M8" s="267">
        <v>998859</v>
      </c>
      <c r="N8" s="311">
        <f aca="true" t="shared" si="3" ref="N8:N17">L8-M8</f>
        <v>-6</v>
      </c>
      <c r="O8" s="311">
        <f aca="true" t="shared" si="4" ref="O8:O17">$F8*N8</f>
        <v>-30000</v>
      </c>
      <c r="P8" s="311">
        <f aca="true" t="shared" si="5" ref="P8:P17">O8/1000000</f>
        <v>-0.03</v>
      </c>
      <c r="Q8" s="461"/>
    </row>
    <row r="9" spans="1:17" ht="15" customHeight="1">
      <c r="A9" s="258">
        <v>2</v>
      </c>
      <c r="B9" s="301" t="s">
        <v>150</v>
      </c>
      <c r="C9" s="302">
        <v>4865095</v>
      </c>
      <c r="D9" s="121" t="s">
        <v>12</v>
      </c>
      <c r="E9" s="93" t="s">
        <v>329</v>
      </c>
      <c r="F9" s="309">
        <v>1333.33</v>
      </c>
      <c r="G9" s="330">
        <v>980419</v>
      </c>
      <c r="H9" s="267">
        <v>980593</v>
      </c>
      <c r="I9" s="311">
        <f t="shared" si="0"/>
        <v>-174</v>
      </c>
      <c r="J9" s="311">
        <f t="shared" si="1"/>
        <v>-231999.41999999998</v>
      </c>
      <c r="K9" s="311">
        <f t="shared" si="2"/>
        <v>-0.23199941999999998</v>
      </c>
      <c r="L9" s="330">
        <v>670348</v>
      </c>
      <c r="M9" s="267">
        <v>670360</v>
      </c>
      <c r="N9" s="311">
        <f t="shared" si="3"/>
        <v>-12</v>
      </c>
      <c r="O9" s="311">
        <f t="shared" si="4"/>
        <v>-15999.96</v>
      </c>
      <c r="P9" s="459">
        <f t="shared" si="5"/>
        <v>-0.01599996</v>
      </c>
      <c r="Q9" s="467"/>
    </row>
    <row r="10" spans="1:17" ht="15" customHeight="1">
      <c r="A10" s="258">
        <v>3</v>
      </c>
      <c r="B10" s="301" t="s">
        <v>151</v>
      </c>
      <c r="C10" s="302">
        <v>4864812</v>
      </c>
      <c r="D10" s="121" t="s">
        <v>12</v>
      </c>
      <c r="E10" s="93" t="s">
        <v>329</v>
      </c>
      <c r="F10" s="309">
        <v>200</v>
      </c>
      <c r="G10" s="330">
        <v>994212</v>
      </c>
      <c r="H10" s="267">
        <v>995298</v>
      </c>
      <c r="I10" s="311">
        <f>G10-H10</f>
        <v>-1086</v>
      </c>
      <c r="J10" s="311">
        <f>$F10*I10</f>
        <v>-217200</v>
      </c>
      <c r="K10" s="311">
        <f>J10/1000000</f>
        <v>-0.2172</v>
      </c>
      <c r="L10" s="330">
        <v>2494</v>
      </c>
      <c r="M10" s="267">
        <v>2620</v>
      </c>
      <c r="N10" s="311">
        <f>L10-M10</f>
        <v>-126</v>
      </c>
      <c r="O10" s="311">
        <f>$F10*N10</f>
        <v>-25200</v>
      </c>
      <c r="P10" s="311">
        <f>O10/1000000</f>
        <v>-0.0252</v>
      </c>
      <c r="Q10" s="462"/>
    </row>
    <row r="11" spans="1:17" ht="15" customHeight="1">
      <c r="A11" s="258">
        <v>4</v>
      </c>
      <c r="B11" s="301" t="s">
        <v>152</v>
      </c>
      <c r="C11" s="302">
        <v>4865127</v>
      </c>
      <c r="D11" s="121" t="s">
        <v>12</v>
      </c>
      <c r="E11" s="93" t="s">
        <v>329</v>
      </c>
      <c r="F11" s="309">
        <v>1333.33</v>
      </c>
      <c r="G11" s="330">
        <v>38</v>
      </c>
      <c r="H11" s="267">
        <v>88</v>
      </c>
      <c r="I11" s="311">
        <f t="shared" si="0"/>
        <v>-50</v>
      </c>
      <c r="J11" s="311">
        <f t="shared" si="1"/>
        <v>-66666.5</v>
      </c>
      <c r="K11" s="311">
        <f t="shared" si="2"/>
        <v>-0.0666665</v>
      </c>
      <c r="L11" s="330">
        <v>999712</v>
      </c>
      <c r="M11" s="267">
        <v>999697</v>
      </c>
      <c r="N11" s="311">
        <f t="shared" si="3"/>
        <v>15</v>
      </c>
      <c r="O11" s="311">
        <f t="shared" si="4"/>
        <v>19999.949999999997</v>
      </c>
      <c r="P11" s="311">
        <f t="shared" si="5"/>
        <v>0.019999949999999996</v>
      </c>
      <c r="Q11" s="686"/>
    </row>
    <row r="12" spans="1:17" ht="15" customHeight="1">
      <c r="A12" s="258">
        <v>5</v>
      </c>
      <c r="B12" s="301" t="s">
        <v>153</v>
      </c>
      <c r="C12" s="302">
        <v>4865177</v>
      </c>
      <c r="D12" s="121" t="s">
        <v>12</v>
      </c>
      <c r="E12" s="93" t="s">
        <v>329</v>
      </c>
      <c r="F12" s="309">
        <v>1500</v>
      </c>
      <c r="G12" s="330">
        <v>999323</v>
      </c>
      <c r="H12" s="267">
        <v>999501</v>
      </c>
      <c r="I12" s="311">
        <f t="shared" si="0"/>
        <v>-178</v>
      </c>
      <c r="J12" s="311">
        <f t="shared" si="1"/>
        <v>-267000</v>
      </c>
      <c r="K12" s="311">
        <f t="shared" si="2"/>
        <v>-0.267</v>
      </c>
      <c r="L12" s="330">
        <v>999978</v>
      </c>
      <c r="M12" s="267">
        <v>999981</v>
      </c>
      <c r="N12" s="311">
        <f t="shared" si="3"/>
        <v>-3</v>
      </c>
      <c r="O12" s="311">
        <f t="shared" si="4"/>
        <v>-4500</v>
      </c>
      <c r="P12" s="311">
        <f t="shared" si="5"/>
        <v>-0.0045</v>
      </c>
      <c r="Q12" s="781"/>
    </row>
    <row r="13" spans="1:17" ht="15" customHeight="1">
      <c r="A13" s="258">
        <v>6</v>
      </c>
      <c r="B13" s="301" t="s">
        <v>154</v>
      </c>
      <c r="C13" s="302">
        <v>4865111</v>
      </c>
      <c r="D13" s="121" t="s">
        <v>12</v>
      </c>
      <c r="E13" s="93" t="s">
        <v>329</v>
      </c>
      <c r="F13" s="309">
        <v>100</v>
      </c>
      <c r="G13" s="330">
        <v>17370</v>
      </c>
      <c r="H13" s="267">
        <v>17691</v>
      </c>
      <c r="I13" s="311">
        <f>G13-H13</f>
        <v>-321</v>
      </c>
      <c r="J13" s="311">
        <f t="shared" si="1"/>
        <v>-32100</v>
      </c>
      <c r="K13" s="311">
        <f t="shared" si="2"/>
        <v>-0.0321</v>
      </c>
      <c r="L13" s="330">
        <v>22579</v>
      </c>
      <c r="M13" s="267">
        <v>22618</v>
      </c>
      <c r="N13" s="311">
        <f>L13-M13</f>
        <v>-39</v>
      </c>
      <c r="O13" s="311">
        <f t="shared" si="4"/>
        <v>-3900</v>
      </c>
      <c r="P13" s="311">
        <f t="shared" si="5"/>
        <v>-0.0039</v>
      </c>
      <c r="Q13" s="462"/>
    </row>
    <row r="14" spans="1:17" ht="15" customHeight="1">
      <c r="A14" s="258">
        <v>7</v>
      </c>
      <c r="B14" s="301" t="s">
        <v>155</v>
      </c>
      <c r="C14" s="302">
        <v>4865140</v>
      </c>
      <c r="D14" s="121" t="s">
        <v>12</v>
      </c>
      <c r="E14" s="93" t="s">
        <v>329</v>
      </c>
      <c r="F14" s="309">
        <v>75</v>
      </c>
      <c r="G14" s="330">
        <v>650331</v>
      </c>
      <c r="H14" s="267">
        <v>656294</v>
      </c>
      <c r="I14" s="311">
        <f t="shared" si="0"/>
        <v>-5963</v>
      </c>
      <c r="J14" s="311">
        <f t="shared" si="1"/>
        <v>-447225</v>
      </c>
      <c r="K14" s="311">
        <f t="shared" si="2"/>
        <v>-0.447225</v>
      </c>
      <c r="L14" s="330">
        <v>980738</v>
      </c>
      <c r="M14" s="267">
        <v>980809</v>
      </c>
      <c r="N14" s="311">
        <f t="shared" si="3"/>
        <v>-71</v>
      </c>
      <c r="O14" s="311">
        <f t="shared" si="4"/>
        <v>-5325</v>
      </c>
      <c r="P14" s="311">
        <f t="shared" si="5"/>
        <v>-0.005325</v>
      </c>
      <c r="Q14" s="461"/>
    </row>
    <row r="15" spans="1:17" ht="15" customHeight="1">
      <c r="A15" s="258">
        <v>8</v>
      </c>
      <c r="B15" s="731" t="s">
        <v>156</v>
      </c>
      <c r="C15" s="302">
        <v>4865134</v>
      </c>
      <c r="D15" s="121" t="s">
        <v>12</v>
      </c>
      <c r="E15" s="93" t="s">
        <v>329</v>
      </c>
      <c r="F15" s="309">
        <v>75</v>
      </c>
      <c r="G15" s="330">
        <v>985007</v>
      </c>
      <c r="H15" s="267">
        <v>986843</v>
      </c>
      <c r="I15" s="311">
        <f t="shared" si="0"/>
        <v>-1836</v>
      </c>
      <c r="J15" s="311">
        <f t="shared" si="1"/>
        <v>-137700</v>
      </c>
      <c r="K15" s="311">
        <f t="shared" si="2"/>
        <v>-0.1377</v>
      </c>
      <c r="L15" s="330">
        <v>18598</v>
      </c>
      <c r="M15" s="267">
        <v>18648</v>
      </c>
      <c r="N15" s="311">
        <f t="shared" si="3"/>
        <v>-50</v>
      </c>
      <c r="O15" s="311">
        <f t="shared" si="4"/>
        <v>-3750</v>
      </c>
      <c r="P15" s="311">
        <f t="shared" si="5"/>
        <v>-0.00375</v>
      </c>
      <c r="Q15" s="462"/>
    </row>
    <row r="16" spans="1:17" ht="15" customHeight="1">
      <c r="A16" s="258">
        <v>9</v>
      </c>
      <c r="B16" s="301" t="s">
        <v>157</v>
      </c>
      <c r="C16" s="302">
        <v>4865181</v>
      </c>
      <c r="D16" s="121" t="s">
        <v>12</v>
      </c>
      <c r="E16" s="93" t="s">
        <v>329</v>
      </c>
      <c r="F16" s="309">
        <v>900</v>
      </c>
      <c r="G16" s="330">
        <v>995532</v>
      </c>
      <c r="H16" s="267">
        <v>995623</v>
      </c>
      <c r="I16" s="311">
        <f t="shared" si="0"/>
        <v>-91</v>
      </c>
      <c r="J16" s="311">
        <f t="shared" si="1"/>
        <v>-81900</v>
      </c>
      <c r="K16" s="311">
        <f t="shared" si="2"/>
        <v>-0.0819</v>
      </c>
      <c r="L16" s="330">
        <v>995279</v>
      </c>
      <c r="M16" s="267">
        <v>995280</v>
      </c>
      <c r="N16" s="311">
        <f t="shared" si="3"/>
        <v>-1</v>
      </c>
      <c r="O16" s="311">
        <f t="shared" si="4"/>
        <v>-900</v>
      </c>
      <c r="P16" s="311">
        <f t="shared" si="5"/>
        <v>-0.0009</v>
      </c>
      <c r="Q16" s="467"/>
    </row>
    <row r="17" spans="1:17" ht="15" customHeight="1">
      <c r="A17" s="258"/>
      <c r="B17" s="301"/>
      <c r="C17" s="302">
        <v>4865180</v>
      </c>
      <c r="D17" s="121" t="s">
        <v>12</v>
      </c>
      <c r="E17" s="93" t="s">
        <v>329</v>
      </c>
      <c r="F17" s="309">
        <v>900</v>
      </c>
      <c r="G17" s="330">
        <v>995902</v>
      </c>
      <c r="H17" s="267">
        <v>996170</v>
      </c>
      <c r="I17" s="311">
        <f t="shared" si="0"/>
        <v>-268</v>
      </c>
      <c r="J17" s="311">
        <f t="shared" si="1"/>
        <v>-241200</v>
      </c>
      <c r="K17" s="311">
        <f t="shared" si="2"/>
        <v>-0.2412</v>
      </c>
      <c r="L17" s="330">
        <v>996750</v>
      </c>
      <c r="M17" s="267">
        <v>996779</v>
      </c>
      <c r="N17" s="311">
        <f t="shared" si="3"/>
        <v>-29</v>
      </c>
      <c r="O17" s="311">
        <f t="shared" si="4"/>
        <v>-26100</v>
      </c>
      <c r="P17" s="311">
        <f t="shared" si="5"/>
        <v>-0.0261</v>
      </c>
      <c r="Q17" s="467" t="s">
        <v>470</v>
      </c>
    </row>
    <row r="18" spans="1:17" ht="15" customHeight="1">
      <c r="A18" s="258">
        <v>10</v>
      </c>
      <c r="B18" s="301" t="s">
        <v>458</v>
      </c>
      <c r="C18" s="302">
        <v>4865130</v>
      </c>
      <c r="D18" s="121" t="s">
        <v>12</v>
      </c>
      <c r="E18" s="93" t="s">
        <v>329</v>
      </c>
      <c r="F18" s="309">
        <v>100</v>
      </c>
      <c r="G18" s="330">
        <v>998412</v>
      </c>
      <c r="H18" s="267">
        <v>999272</v>
      </c>
      <c r="I18" s="311">
        <f>G18-H18</f>
        <v>-860</v>
      </c>
      <c r="J18" s="311">
        <f>$F18*I18</f>
        <v>-86000</v>
      </c>
      <c r="K18" s="311">
        <f>J18/1000000</f>
        <v>-0.086</v>
      </c>
      <c r="L18" s="330">
        <v>265565</v>
      </c>
      <c r="M18" s="267">
        <v>265583</v>
      </c>
      <c r="N18" s="311">
        <f>L18-M18</f>
        <v>-18</v>
      </c>
      <c r="O18" s="311">
        <f>$F18*N18</f>
        <v>-1800</v>
      </c>
      <c r="P18" s="311">
        <f>O18/1000000</f>
        <v>-0.0018</v>
      </c>
      <c r="Q18" s="467"/>
    </row>
    <row r="19" spans="1:17" ht="15" customHeight="1">
      <c r="A19" s="258"/>
      <c r="B19" s="303" t="s">
        <v>158</v>
      </c>
      <c r="C19" s="302"/>
      <c r="D19" s="121"/>
      <c r="E19" s="121"/>
      <c r="F19" s="309"/>
      <c r="G19" s="409"/>
      <c r="H19" s="412"/>
      <c r="I19" s="311"/>
      <c r="J19" s="311"/>
      <c r="K19" s="581"/>
      <c r="L19" s="313"/>
      <c r="M19" s="311"/>
      <c r="N19" s="311"/>
      <c r="O19" s="311"/>
      <c r="P19" s="581"/>
      <c r="Q19" s="462"/>
    </row>
    <row r="20" spans="1:17" ht="15" customHeight="1">
      <c r="A20" s="258">
        <v>11</v>
      </c>
      <c r="B20" s="301" t="s">
        <v>15</v>
      </c>
      <c r="C20" s="302">
        <v>5128454</v>
      </c>
      <c r="D20" s="121" t="s">
        <v>12</v>
      </c>
      <c r="E20" s="93" t="s">
        <v>329</v>
      </c>
      <c r="F20" s="309">
        <v>-500</v>
      </c>
      <c r="G20" s="330">
        <v>16168</v>
      </c>
      <c r="H20" s="267">
        <v>16168</v>
      </c>
      <c r="I20" s="311">
        <f>G20-H20</f>
        <v>0</v>
      </c>
      <c r="J20" s="311">
        <f>$F20*I20</f>
        <v>0</v>
      </c>
      <c r="K20" s="311">
        <f>J20/1000000</f>
        <v>0</v>
      </c>
      <c r="L20" s="330">
        <v>988296</v>
      </c>
      <c r="M20" s="267">
        <v>988296</v>
      </c>
      <c r="N20" s="311">
        <f>L20-M20</f>
        <v>0</v>
      </c>
      <c r="O20" s="311">
        <f>$F20*N20</f>
        <v>0</v>
      </c>
      <c r="P20" s="311">
        <f>O20/1000000</f>
        <v>0</v>
      </c>
      <c r="Q20" s="462"/>
    </row>
    <row r="21" spans="1:17" ht="15" customHeight="1">
      <c r="A21" s="258">
        <v>12</v>
      </c>
      <c r="B21" s="274" t="s">
        <v>16</v>
      </c>
      <c r="C21" s="302">
        <v>4865025</v>
      </c>
      <c r="D21" s="81" t="s">
        <v>12</v>
      </c>
      <c r="E21" s="93" t="s">
        <v>329</v>
      </c>
      <c r="F21" s="309">
        <v>-1000</v>
      </c>
      <c r="G21" s="330">
        <v>10790</v>
      </c>
      <c r="H21" s="267">
        <v>9678</v>
      </c>
      <c r="I21" s="311">
        <f>G21-H21</f>
        <v>1112</v>
      </c>
      <c r="J21" s="311">
        <f>$F21*I21</f>
        <v>-1112000</v>
      </c>
      <c r="K21" s="311">
        <f>J21/1000000</f>
        <v>-1.112</v>
      </c>
      <c r="L21" s="330">
        <v>996529</v>
      </c>
      <c r="M21" s="267">
        <v>996514</v>
      </c>
      <c r="N21" s="311">
        <f>L21-M21</f>
        <v>15</v>
      </c>
      <c r="O21" s="311">
        <f>$F21*N21</f>
        <v>-15000</v>
      </c>
      <c r="P21" s="311">
        <f>O21/1000000</f>
        <v>-0.015</v>
      </c>
      <c r="Q21" s="462"/>
    </row>
    <row r="22" spans="1:17" ht="15" customHeight="1">
      <c r="A22" s="258">
        <v>13</v>
      </c>
      <c r="B22" s="301" t="s">
        <v>17</v>
      </c>
      <c r="C22" s="302">
        <v>5128433</v>
      </c>
      <c r="D22" s="121" t="s">
        <v>12</v>
      </c>
      <c r="E22" s="93" t="s">
        <v>329</v>
      </c>
      <c r="F22" s="309">
        <v>-2000</v>
      </c>
      <c r="G22" s="330">
        <v>1848</v>
      </c>
      <c r="H22" s="267">
        <v>1356</v>
      </c>
      <c r="I22" s="311">
        <f>G22-H22</f>
        <v>492</v>
      </c>
      <c r="J22" s="311">
        <f>$F22*I22</f>
        <v>-984000</v>
      </c>
      <c r="K22" s="311">
        <f>J22/1000000</f>
        <v>-0.984</v>
      </c>
      <c r="L22" s="330">
        <v>997732</v>
      </c>
      <c r="M22" s="267">
        <v>997775</v>
      </c>
      <c r="N22" s="311">
        <f>L22-M22</f>
        <v>-43</v>
      </c>
      <c r="O22" s="311">
        <f>$F22*N22</f>
        <v>86000</v>
      </c>
      <c r="P22" s="311">
        <f>O22/1000000</f>
        <v>0.086</v>
      </c>
      <c r="Q22" s="462"/>
    </row>
    <row r="23" spans="1:17" ht="15" customHeight="1">
      <c r="A23" s="258">
        <v>14</v>
      </c>
      <c r="B23" s="301" t="s">
        <v>159</v>
      </c>
      <c r="C23" s="302">
        <v>4902499</v>
      </c>
      <c r="D23" s="121" t="s">
        <v>12</v>
      </c>
      <c r="E23" s="93" t="s">
        <v>329</v>
      </c>
      <c r="F23" s="309">
        <v>-1000</v>
      </c>
      <c r="G23" s="330">
        <v>14486</v>
      </c>
      <c r="H23" s="267">
        <v>13816</v>
      </c>
      <c r="I23" s="311">
        <f>G23-H23</f>
        <v>670</v>
      </c>
      <c r="J23" s="311">
        <f>$F23*I23</f>
        <v>-670000</v>
      </c>
      <c r="K23" s="311">
        <f>J23/1000000</f>
        <v>-0.67</v>
      </c>
      <c r="L23" s="330">
        <v>996692</v>
      </c>
      <c r="M23" s="267">
        <v>996724</v>
      </c>
      <c r="N23" s="311">
        <f>L23-M23</f>
        <v>-32</v>
      </c>
      <c r="O23" s="311">
        <f>$F23*N23</f>
        <v>32000</v>
      </c>
      <c r="P23" s="311">
        <f>O23/1000000</f>
        <v>0.032</v>
      </c>
      <c r="Q23" s="462"/>
    </row>
    <row r="24" spans="1:17" ht="15" customHeight="1">
      <c r="A24" s="258">
        <v>15</v>
      </c>
      <c r="B24" s="301" t="s">
        <v>417</v>
      </c>
      <c r="C24" s="302">
        <v>5295169</v>
      </c>
      <c r="D24" s="121" t="s">
        <v>12</v>
      </c>
      <c r="E24" s="93" t="s">
        <v>329</v>
      </c>
      <c r="F24" s="309">
        <v>-1000</v>
      </c>
      <c r="G24" s="330">
        <v>976540</v>
      </c>
      <c r="H24" s="267">
        <v>975815</v>
      </c>
      <c r="I24" s="331">
        <f>G24-H24</f>
        <v>725</v>
      </c>
      <c r="J24" s="331">
        <f>$F24*I24</f>
        <v>-725000</v>
      </c>
      <c r="K24" s="331">
        <f>J24/1000000</f>
        <v>-0.725</v>
      </c>
      <c r="L24" s="330">
        <v>989688</v>
      </c>
      <c r="M24" s="267">
        <v>989402</v>
      </c>
      <c r="N24" s="331">
        <f>L24-M24</f>
        <v>286</v>
      </c>
      <c r="O24" s="331">
        <f>$F24*N24</f>
        <v>-286000</v>
      </c>
      <c r="P24" s="331">
        <f>O24/1000000</f>
        <v>-0.286</v>
      </c>
      <c r="Q24" s="462"/>
    </row>
    <row r="25" spans="2:17" ht="15" customHeight="1">
      <c r="B25" s="303" t="s">
        <v>160</v>
      </c>
      <c r="C25" s="302"/>
      <c r="D25" s="121"/>
      <c r="E25" s="121"/>
      <c r="F25" s="309"/>
      <c r="G25" s="409"/>
      <c r="H25" s="412"/>
      <c r="I25" s="311"/>
      <c r="J25" s="311"/>
      <c r="K25" s="311"/>
      <c r="L25" s="313"/>
      <c r="M25" s="311"/>
      <c r="N25" s="311"/>
      <c r="O25" s="311"/>
      <c r="P25" s="311"/>
      <c r="Q25" s="462"/>
    </row>
    <row r="26" spans="1:17" ht="15" customHeight="1">
      <c r="A26" s="258">
        <v>16</v>
      </c>
      <c r="B26" s="301" t="s">
        <v>15</v>
      </c>
      <c r="C26" s="302">
        <v>5295164</v>
      </c>
      <c r="D26" s="121" t="s">
        <v>12</v>
      </c>
      <c r="E26" s="93" t="s">
        <v>329</v>
      </c>
      <c r="F26" s="309">
        <v>-1000</v>
      </c>
      <c r="G26" s="330">
        <v>57005</v>
      </c>
      <c r="H26" s="267">
        <v>54932</v>
      </c>
      <c r="I26" s="311">
        <f>G26-H26</f>
        <v>2073</v>
      </c>
      <c r="J26" s="311">
        <f>$F26*I26</f>
        <v>-2073000</v>
      </c>
      <c r="K26" s="311">
        <f>J26/1000000</f>
        <v>-2.073</v>
      </c>
      <c r="L26" s="330">
        <v>998846</v>
      </c>
      <c r="M26" s="267">
        <v>998797</v>
      </c>
      <c r="N26" s="311">
        <f>L26-M26</f>
        <v>49</v>
      </c>
      <c r="O26" s="311">
        <f>$F26*N26</f>
        <v>-49000</v>
      </c>
      <c r="P26" s="311">
        <f>O26/1000000</f>
        <v>-0.049</v>
      </c>
      <c r="Q26" s="477"/>
    </row>
    <row r="27" spans="1:17" ht="17.25" customHeight="1">
      <c r="A27" s="258">
        <v>17</v>
      </c>
      <c r="B27" s="301" t="s">
        <v>16</v>
      </c>
      <c r="C27" s="302">
        <v>5129959</v>
      </c>
      <c r="D27" s="121" t="s">
        <v>12</v>
      </c>
      <c r="E27" s="93" t="s">
        <v>329</v>
      </c>
      <c r="F27" s="309">
        <v>-500</v>
      </c>
      <c r="G27" s="330">
        <v>61841</v>
      </c>
      <c r="H27" s="267">
        <v>59464</v>
      </c>
      <c r="I27" s="331">
        <f>G27-H27</f>
        <v>2377</v>
      </c>
      <c r="J27" s="331">
        <f>$F27*I27</f>
        <v>-1188500</v>
      </c>
      <c r="K27" s="331">
        <f>J27/1000000</f>
        <v>-1.1885</v>
      </c>
      <c r="L27" s="330">
        <v>33392</v>
      </c>
      <c r="M27" s="267">
        <v>32994</v>
      </c>
      <c r="N27" s="331">
        <f>L27-M27</f>
        <v>398</v>
      </c>
      <c r="O27" s="331">
        <f>$F27*N27</f>
        <v>-199000</v>
      </c>
      <c r="P27" s="331">
        <f>O27/1000000</f>
        <v>-0.199</v>
      </c>
      <c r="Q27" s="477"/>
    </row>
    <row r="28" spans="1:17" ht="17.25" customHeight="1">
      <c r="A28" s="258">
        <v>18</v>
      </c>
      <c r="B28" s="301" t="s">
        <v>17</v>
      </c>
      <c r="C28" s="302">
        <v>4864988</v>
      </c>
      <c r="D28" s="121" t="s">
        <v>12</v>
      </c>
      <c r="E28" s="93" t="s">
        <v>329</v>
      </c>
      <c r="F28" s="309">
        <v>-2000</v>
      </c>
      <c r="G28" s="330">
        <v>12717</v>
      </c>
      <c r="H28" s="267">
        <v>11667</v>
      </c>
      <c r="I28" s="311">
        <f>G28-H28</f>
        <v>1050</v>
      </c>
      <c r="J28" s="311">
        <f>$F28*I28</f>
        <v>-2100000</v>
      </c>
      <c r="K28" s="311">
        <f>J28/1000000</f>
        <v>-2.1</v>
      </c>
      <c r="L28" s="330">
        <v>998163</v>
      </c>
      <c r="M28" s="267">
        <v>998110</v>
      </c>
      <c r="N28" s="311">
        <f>L28-M28</f>
        <v>53</v>
      </c>
      <c r="O28" s="311">
        <f>$F28*N28</f>
        <v>-106000</v>
      </c>
      <c r="P28" s="311">
        <f>O28/1000000</f>
        <v>-0.106</v>
      </c>
      <c r="Q28" s="477"/>
    </row>
    <row r="29" spans="1:17" ht="17.25" customHeight="1">
      <c r="A29" s="258">
        <v>19</v>
      </c>
      <c r="B29" s="301" t="s">
        <v>159</v>
      </c>
      <c r="C29" s="302">
        <v>5295572</v>
      </c>
      <c r="D29" s="121" t="s">
        <v>12</v>
      </c>
      <c r="E29" s="93" t="s">
        <v>329</v>
      </c>
      <c r="F29" s="309">
        <v>-1000</v>
      </c>
      <c r="G29" s="330">
        <v>20483</v>
      </c>
      <c r="H29" s="267">
        <v>20546</v>
      </c>
      <c r="I29" s="331">
        <f>G29-H29</f>
        <v>-63</v>
      </c>
      <c r="J29" s="331">
        <f>$F29*I29</f>
        <v>63000</v>
      </c>
      <c r="K29" s="331">
        <f>J29/1000000</f>
        <v>0.063</v>
      </c>
      <c r="L29" s="330">
        <v>815498</v>
      </c>
      <c r="M29" s="267">
        <v>815697</v>
      </c>
      <c r="N29" s="331">
        <f>L29-M29</f>
        <v>-199</v>
      </c>
      <c r="O29" s="331">
        <f>$F29*N29</f>
        <v>199000</v>
      </c>
      <c r="P29" s="331">
        <f>O29/1000000</f>
        <v>0.199</v>
      </c>
      <c r="Q29" s="477"/>
    </row>
    <row r="30" spans="2:17" ht="17.25" customHeight="1">
      <c r="B30" s="303" t="s">
        <v>429</v>
      </c>
      <c r="C30" s="302"/>
      <c r="D30" s="121"/>
      <c r="E30" s="93"/>
      <c r="F30" s="309"/>
      <c r="G30" s="330"/>
      <c r="H30" s="331"/>
      <c r="I30" s="331"/>
      <c r="J30" s="331"/>
      <c r="K30" s="331"/>
      <c r="L30" s="330"/>
      <c r="M30" s="331"/>
      <c r="N30" s="331"/>
      <c r="O30" s="331"/>
      <c r="P30" s="331"/>
      <c r="Q30" s="477"/>
    </row>
    <row r="31" spans="1:17" ht="17.25" customHeight="1">
      <c r="A31" s="258">
        <v>20</v>
      </c>
      <c r="B31" s="301" t="s">
        <v>15</v>
      </c>
      <c r="C31" s="302">
        <v>5128451</v>
      </c>
      <c r="D31" s="121" t="s">
        <v>12</v>
      </c>
      <c r="E31" s="93" t="s">
        <v>329</v>
      </c>
      <c r="F31" s="309">
        <v>-1000</v>
      </c>
      <c r="G31" s="330">
        <v>3069</v>
      </c>
      <c r="H31" s="331">
        <v>1172</v>
      </c>
      <c r="I31" s="311">
        <f>G31-H31</f>
        <v>1897</v>
      </c>
      <c r="J31" s="311">
        <f>$F31*I31</f>
        <v>-1897000</v>
      </c>
      <c r="K31" s="311">
        <f>J31/1000000</f>
        <v>-1.897</v>
      </c>
      <c r="L31" s="330">
        <v>1018</v>
      </c>
      <c r="M31" s="331">
        <v>1037</v>
      </c>
      <c r="N31" s="311">
        <f>L31-M31</f>
        <v>-19</v>
      </c>
      <c r="O31" s="311">
        <f>$F31*N31</f>
        <v>19000</v>
      </c>
      <c r="P31" s="311">
        <f>O31/1000000</f>
        <v>0.019</v>
      </c>
      <c r="Q31" s="477"/>
    </row>
    <row r="32" spans="1:17" ht="17.25" customHeight="1">
      <c r="A32" s="258">
        <v>21</v>
      </c>
      <c r="B32" s="301" t="s">
        <v>16</v>
      </c>
      <c r="C32" s="302">
        <v>5128459</v>
      </c>
      <c r="D32" s="121" t="s">
        <v>12</v>
      </c>
      <c r="E32" s="93" t="s">
        <v>329</v>
      </c>
      <c r="F32" s="309">
        <v>-800</v>
      </c>
      <c r="G32" s="330">
        <v>50514</v>
      </c>
      <c r="H32" s="331">
        <v>47589</v>
      </c>
      <c r="I32" s="311">
        <f>G32-H32</f>
        <v>2925</v>
      </c>
      <c r="J32" s="311">
        <f>$F32*I32</f>
        <v>-2340000</v>
      </c>
      <c r="K32" s="311">
        <f>J32/1000000</f>
        <v>-2.34</v>
      </c>
      <c r="L32" s="330">
        <v>998018</v>
      </c>
      <c r="M32" s="331">
        <v>997833</v>
      </c>
      <c r="N32" s="311">
        <f>L32-M32</f>
        <v>185</v>
      </c>
      <c r="O32" s="311">
        <f>$F32*N32</f>
        <v>-148000</v>
      </c>
      <c r="P32" s="311">
        <f>O32/1000000</f>
        <v>-0.148</v>
      </c>
      <c r="Q32" s="477"/>
    </row>
    <row r="33" spans="1:17" ht="17.25" customHeight="1">
      <c r="A33" s="258"/>
      <c r="B33" s="272" t="s">
        <v>161</v>
      </c>
      <c r="C33" s="302"/>
      <c r="D33" s="81"/>
      <c r="E33" s="81"/>
      <c r="F33" s="309"/>
      <c r="G33" s="409"/>
      <c r="H33" s="412"/>
      <c r="I33" s="311"/>
      <c r="J33" s="311"/>
      <c r="K33" s="311"/>
      <c r="L33" s="313"/>
      <c r="M33" s="311"/>
      <c r="N33" s="311"/>
      <c r="O33" s="311"/>
      <c r="P33" s="311"/>
      <c r="Q33" s="462"/>
    </row>
    <row r="34" spans="1:17" ht="18.75" customHeight="1">
      <c r="A34" s="258">
        <v>22</v>
      </c>
      <c r="B34" s="301" t="s">
        <v>15</v>
      </c>
      <c r="C34" s="302">
        <v>5295151</v>
      </c>
      <c r="D34" s="121" t="s">
        <v>12</v>
      </c>
      <c r="E34" s="93" t="s">
        <v>329</v>
      </c>
      <c r="F34" s="309">
        <v>-1000</v>
      </c>
      <c r="G34" s="330">
        <v>923</v>
      </c>
      <c r="H34" s="267">
        <v>174</v>
      </c>
      <c r="I34" s="311">
        <f aca="true" t="shared" si="6" ref="I34:I42">G34-H34</f>
        <v>749</v>
      </c>
      <c r="J34" s="311">
        <f aca="true" t="shared" si="7" ref="J34:J42">$F34*I34</f>
        <v>-749000</v>
      </c>
      <c r="K34" s="311">
        <f aca="true" t="shared" si="8" ref="K34:K42">J34/1000000</f>
        <v>-0.749</v>
      </c>
      <c r="L34" s="330">
        <v>961803</v>
      </c>
      <c r="M34" s="267">
        <v>962042</v>
      </c>
      <c r="N34" s="311">
        <f aca="true" t="shared" si="9" ref="N34:N42">L34-M34</f>
        <v>-239</v>
      </c>
      <c r="O34" s="311">
        <f aca="true" t="shared" si="10" ref="O34:O42">$F34*N34</f>
        <v>239000</v>
      </c>
      <c r="P34" s="311">
        <f aca="true" t="shared" si="11" ref="P34:P42">O34/1000000</f>
        <v>0.239</v>
      </c>
      <c r="Q34" s="472"/>
    </row>
    <row r="35" spans="1:17" ht="17.25" customHeight="1">
      <c r="A35" s="258">
        <v>23</v>
      </c>
      <c r="B35" s="301" t="s">
        <v>16</v>
      </c>
      <c r="C35" s="302">
        <v>4865036</v>
      </c>
      <c r="D35" s="121" t="s">
        <v>12</v>
      </c>
      <c r="E35" s="93" t="s">
        <v>329</v>
      </c>
      <c r="F35" s="309">
        <v>-1000</v>
      </c>
      <c r="G35" s="330">
        <v>987412</v>
      </c>
      <c r="H35" s="267">
        <v>990317</v>
      </c>
      <c r="I35" s="311">
        <f>G35-H35</f>
        <v>-2905</v>
      </c>
      <c r="J35" s="311">
        <f>$F35*I35</f>
        <v>2905000</v>
      </c>
      <c r="K35" s="311">
        <f>J35/1000000</f>
        <v>2.905</v>
      </c>
      <c r="L35" s="330">
        <v>992808</v>
      </c>
      <c r="M35" s="267">
        <v>993060</v>
      </c>
      <c r="N35" s="311">
        <f>L35-M35</f>
        <v>-252</v>
      </c>
      <c r="O35" s="311">
        <f>$F35*N35</f>
        <v>252000</v>
      </c>
      <c r="P35" s="311">
        <f>O35/1000000</f>
        <v>0.252</v>
      </c>
      <c r="Q35" s="462"/>
    </row>
    <row r="36" spans="1:17" ht="15.75" customHeight="1">
      <c r="A36" s="258">
        <v>24</v>
      </c>
      <c r="B36" s="301" t="s">
        <v>17</v>
      </c>
      <c r="C36" s="302">
        <v>5295147</v>
      </c>
      <c r="D36" s="121" t="s">
        <v>12</v>
      </c>
      <c r="E36" s="93" t="s">
        <v>329</v>
      </c>
      <c r="F36" s="309">
        <v>-1000</v>
      </c>
      <c r="G36" s="330">
        <v>941851</v>
      </c>
      <c r="H36" s="267">
        <v>941851</v>
      </c>
      <c r="I36" s="311">
        <f t="shared" si="6"/>
        <v>0</v>
      </c>
      <c r="J36" s="311">
        <f t="shared" si="7"/>
        <v>0</v>
      </c>
      <c r="K36" s="311">
        <f t="shared" si="8"/>
        <v>0</v>
      </c>
      <c r="L36" s="330">
        <v>984032</v>
      </c>
      <c r="M36" s="267">
        <v>984032</v>
      </c>
      <c r="N36" s="311">
        <f t="shared" si="9"/>
        <v>0</v>
      </c>
      <c r="O36" s="311">
        <f t="shared" si="10"/>
        <v>0</v>
      </c>
      <c r="P36" s="311">
        <f t="shared" si="11"/>
        <v>0</v>
      </c>
      <c r="Q36" s="462"/>
    </row>
    <row r="37" spans="1:17" ht="15.75" customHeight="1">
      <c r="A37" s="258">
        <v>25</v>
      </c>
      <c r="B37" s="274" t="s">
        <v>159</v>
      </c>
      <c r="C37" s="302">
        <v>4865001</v>
      </c>
      <c r="D37" s="81" t="s">
        <v>12</v>
      </c>
      <c r="E37" s="93" t="s">
        <v>329</v>
      </c>
      <c r="F37" s="309">
        <v>-1000</v>
      </c>
      <c r="G37" s="330">
        <v>2217</v>
      </c>
      <c r="H37" s="267">
        <v>1627</v>
      </c>
      <c r="I37" s="311">
        <f t="shared" si="6"/>
        <v>590</v>
      </c>
      <c r="J37" s="311">
        <f t="shared" si="7"/>
        <v>-590000</v>
      </c>
      <c r="K37" s="311">
        <f t="shared" si="8"/>
        <v>-0.59</v>
      </c>
      <c r="L37" s="330">
        <v>997357</v>
      </c>
      <c r="M37" s="267">
        <v>997438</v>
      </c>
      <c r="N37" s="311">
        <f t="shared" si="9"/>
        <v>-81</v>
      </c>
      <c r="O37" s="311">
        <f t="shared" si="10"/>
        <v>81000</v>
      </c>
      <c r="P37" s="311">
        <f t="shared" si="11"/>
        <v>0.081</v>
      </c>
      <c r="Q37" s="745"/>
    </row>
    <row r="38" spans="2:17" ht="15.75" customHeight="1">
      <c r="B38" s="272" t="s">
        <v>448</v>
      </c>
      <c r="C38" s="302"/>
      <c r="D38" s="81"/>
      <c r="E38" s="93"/>
      <c r="F38" s="309"/>
      <c r="G38" s="330"/>
      <c r="H38" s="331"/>
      <c r="I38" s="311"/>
      <c r="J38" s="311"/>
      <c r="K38" s="311"/>
      <c r="L38" s="330"/>
      <c r="M38" s="331"/>
      <c r="N38" s="311"/>
      <c r="O38" s="311"/>
      <c r="P38" s="311"/>
      <c r="Q38" s="745"/>
    </row>
    <row r="39" spans="1:17" ht="15.75" customHeight="1">
      <c r="A39" s="258">
        <v>26</v>
      </c>
      <c r="B39" s="274" t="s">
        <v>449</v>
      </c>
      <c r="C39" s="302">
        <v>5295131</v>
      </c>
      <c r="D39" s="81" t="s">
        <v>12</v>
      </c>
      <c r="E39" s="93" t="s">
        <v>329</v>
      </c>
      <c r="F39" s="309">
        <v>-1000</v>
      </c>
      <c r="G39" s="330">
        <v>4272</v>
      </c>
      <c r="H39" s="267">
        <v>4164</v>
      </c>
      <c r="I39" s="311">
        <f t="shared" si="6"/>
        <v>108</v>
      </c>
      <c r="J39" s="311">
        <f t="shared" si="7"/>
        <v>-108000</v>
      </c>
      <c r="K39" s="311">
        <f t="shared" si="8"/>
        <v>-0.108</v>
      </c>
      <c r="L39" s="330">
        <v>999950</v>
      </c>
      <c r="M39" s="267">
        <v>999950</v>
      </c>
      <c r="N39" s="311">
        <f t="shared" si="9"/>
        <v>0</v>
      </c>
      <c r="O39" s="311">
        <f t="shared" si="10"/>
        <v>0</v>
      </c>
      <c r="P39" s="311">
        <f t="shared" si="11"/>
        <v>0</v>
      </c>
      <c r="Q39" s="745"/>
    </row>
    <row r="40" spans="1:17" ht="15.75" customHeight="1">
      <c r="A40" s="258">
        <v>27</v>
      </c>
      <c r="B40" s="274" t="s">
        <v>450</v>
      </c>
      <c r="C40" s="302">
        <v>5295139</v>
      </c>
      <c r="D40" s="81" t="s">
        <v>12</v>
      </c>
      <c r="E40" s="93" t="s">
        <v>329</v>
      </c>
      <c r="F40" s="309">
        <v>-1000</v>
      </c>
      <c r="G40" s="330">
        <v>517</v>
      </c>
      <c r="H40" s="267">
        <v>485</v>
      </c>
      <c r="I40" s="311">
        <f t="shared" si="6"/>
        <v>32</v>
      </c>
      <c r="J40" s="311">
        <f t="shared" si="7"/>
        <v>-32000</v>
      </c>
      <c r="K40" s="311">
        <f t="shared" si="8"/>
        <v>-0.032</v>
      </c>
      <c r="L40" s="330">
        <v>29</v>
      </c>
      <c r="M40" s="267">
        <v>18</v>
      </c>
      <c r="N40" s="311">
        <f t="shared" si="9"/>
        <v>11</v>
      </c>
      <c r="O40" s="311">
        <f t="shared" si="10"/>
        <v>-11000</v>
      </c>
      <c r="P40" s="311">
        <f t="shared" si="11"/>
        <v>-0.011</v>
      </c>
      <c r="Q40" s="745"/>
    </row>
    <row r="41" spans="1:17" ht="15.75" customHeight="1">
      <c r="A41" s="258">
        <v>28</v>
      </c>
      <c r="B41" s="274" t="s">
        <v>451</v>
      </c>
      <c r="C41" s="302">
        <v>5295173</v>
      </c>
      <c r="D41" s="81" t="s">
        <v>12</v>
      </c>
      <c r="E41" s="93" t="s">
        <v>329</v>
      </c>
      <c r="F41" s="309">
        <v>-1000</v>
      </c>
      <c r="G41" s="330">
        <v>126473</v>
      </c>
      <c r="H41" s="267">
        <v>119390</v>
      </c>
      <c r="I41" s="311">
        <f t="shared" si="6"/>
        <v>7083</v>
      </c>
      <c r="J41" s="311">
        <f t="shared" si="7"/>
        <v>-7083000</v>
      </c>
      <c r="K41" s="311">
        <f t="shared" si="8"/>
        <v>-7.083</v>
      </c>
      <c r="L41" s="330">
        <v>12006</v>
      </c>
      <c r="M41" s="267">
        <v>12004</v>
      </c>
      <c r="N41" s="311">
        <f t="shared" si="9"/>
        <v>2</v>
      </c>
      <c r="O41" s="311">
        <f t="shared" si="10"/>
        <v>-2000</v>
      </c>
      <c r="P41" s="311">
        <f t="shared" si="11"/>
        <v>-0.002</v>
      </c>
      <c r="Q41" s="745"/>
    </row>
    <row r="42" spans="1:17" ht="15.75" customHeight="1">
      <c r="A42" s="258">
        <v>29</v>
      </c>
      <c r="B42" s="274" t="s">
        <v>452</v>
      </c>
      <c r="C42" s="302">
        <v>4902501</v>
      </c>
      <c r="D42" s="81" t="s">
        <v>12</v>
      </c>
      <c r="E42" s="93" t="s">
        <v>329</v>
      </c>
      <c r="F42" s="309">
        <v>-3333.33</v>
      </c>
      <c r="G42" s="330">
        <v>3144</v>
      </c>
      <c r="H42" s="267">
        <v>3866</v>
      </c>
      <c r="I42" s="311">
        <f t="shared" si="6"/>
        <v>-722</v>
      </c>
      <c r="J42" s="311">
        <f t="shared" si="7"/>
        <v>2406664.26</v>
      </c>
      <c r="K42" s="311">
        <f t="shared" si="8"/>
        <v>2.40666426</v>
      </c>
      <c r="L42" s="330">
        <v>36</v>
      </c>
      <c r="M42" s="267">
        <v>37</v>
      </c>
      <c r="N42" s="311">
        <f t="shared" si="9"/>
        <v>-1</v>
      </c>
      <c r="O42" s="311">
        <f t="shared" si="10"/>
        <v>3333.33</v>
      </c>
      <c r="P42" s="311">
        <f t="shared" si="11"/>
        <v>0.00333333</v>
      </c>
      <c r="Q42" s="745"/>
    </row>
    <row r="43" spans="1:17" ht="17.25" customHeight="1">
      <c r="A43" s="258"/>
      <c r="B43" s="303" t="s">
        <v>162</v>
      </c>
      <c r="C43" s="302"/>
      <c r="D43" s="121"/>
      <c r="E43" s="121"/>
      <c r="F43" s="309"/>
      <c r="G43" s="409"/>
      <c r="H43" s="412"/>
      <c r="I43" s="311"/>
      <c r="J43" s="311"/>
      <c r="K43" s="311"/>
      <c r="L43" s="313"/>
      <c r="M43" s="311"/>
      <c r="N43" s="311"/>
      <c r="O43" s="311"/>
      <c r="P43" s="311"/>
      <c r="Q43" s="462"/>
    </row>
    <row r="44" spans="2:17" ht="19.5" customHeight="1">
      <c r="B44" s="303" t="s">
        <v>38</v>
      </c>
      <c r="C44" s="302"/>
      <c r="D44" s="121"/>
      <c r="E44" s="121"/>
      <c r="F44" s="309"/>
      <c r="G44" s="409"/>
      <c r="H44" s="412"/>
      <c r="I44" s="311"/>
      <c r="J44" s="311"/>
      <c r="K44" s="311"/>
      <c r="L44" s="313"/>
      <c r="M44" s="311"/>
      <c r="N44" s="311"/>
      <c r="O44" s="311"/>
      <c r="P44" s="311"/>
      <c r="Q44" s="462"/>
    </row>
    <row r="45" spans="1:17" ht="22.5" customHeight="1">
      <c r="A45" s="258">
        <v>30</v>
      </c>
      <c r="B45" s="301" t="s">
        <v>163</v>
      </c>
      <c r="C45" s="302">
        <v>4864787</v>
      </c>
      <c r="D45" s="121" t="s">
        <v>12</v>
      </c>
      <c r="E45" s="93" t="s">
        <v>329</v>
      </c>
      <c r="F45" s="309">
        <v>800</v>
      </c>
      <c r="G45" s="330">
        <v>999953</v>
      </c>
      <c r="H45" s="331">
        <v>1000211</v>
      </c>
      <c r="I45" s="311">
        <f>G45-H45</f>
        <v>-258</v>
      </c>
      <c r="J45" s="311">
        <f>$F45*I45</f>
        <v>-206400</v>
      </c>
      <c r="K45" s="311">
        <f>J45/1000000</f>
        <v>-0.2064</v>
      </c>
      <c r="L45" s="330">
        <v>205</v>
      </c>
      <c r="M45" s="331">
        <v>39</v>
      </c>
      <c r="N45" s="311">
        <f>L45-M45</f>
        <v>166</v>
      </c>
      <c r="O45" s="311">
        <f>$F45*N45</f>
        <v>132800</v>
      </c>
      <c r="P45" s="311">
        <f>O45/1000000</f>
        <v>0.1328</v>
      </c>
      <c r="Q45" s="462"/>
    </row>
    <row r="46" spans="1:17" ht="18.75" customHeight="1">
      <c r="A46" s="258"/>
      <c r="B46" s="272" t="s">
        <v>164</v>
      </c>
      <c r="C46" s="302"/>
      <c r="D46" s="81"/>
      <c r="E46" s="81"/>
      <c r="F46" s="309"/>
      <c r="G46" s="409"/>
      <c r="H46" s="412"/>
      <c r="I46" s="311"/>
      <c r="J46" s="311"/>
      <c r="K46" s="311"/>
      <c r="L46" s="313"/>
      <c r="M46" s="311"/>
      <c r="N46" s="311"/>
      <c r="O46" s="311"/>
      <c r="P46" s="311"/>
      <c r="Q46" s="462"/>
    </row>
    <row r="47" spans="1:17" ht="22.5" customHeight="1">
      <c r="A47" s="258">
        <v>31</v>
      </c>
      <c r="B47" s="274" t="s">
        <v>15</v>
      </c>
      <c r="C47" s="302">
        <v>5269210</v>
      </c>
      <c r="D47" s="81" t="s">
        <v>12</v>
      </c>
      <c r="E47" s="93" t="s">
        <v>329</v>
      </c>
      <c r="F47" s="309">
        <v>-1000</v>
      </c>
      <c r="G47" s="330">
        <v>966424</v>
      </c>
      <c r="H47" s="331">
        <v>967823</v>
      </c>
      <c r="I47" s="311">
        <f>G47-H47</f>
        <v>-1399</v>
      </c>
      <c r="J47" s="311">
        <f>$F47*I47</f>
        <v>1399000</v>
      </c>
      <c r="K47" s="311">
        <f>J47/1000000</f>
        <v>1.399</v>
      </c>
      <c r="L47" s="330">
        <v>966003</v>
      </c>
      <c r="M47" s="331">
        <v>966012</v>
      </c>
      <c r="N47" s="311">
        <f>L47-M47</f>
        <v>-9</v>
      </c>
      <c r="O47" s="311">
        <f>$F47*N47</f>
        <v>9000</v>
      </c>
      <c r="P47" s="311">
        <f>O47/1000000</f>
        <v>0.009</v>
      </c>
      <c r="Q47" s="462"/>
    </row>
    <row r="48" spans="1:17" ht="22.5" customHeight="1">
      <c r="A48" s="258">
        <v>32</v>
      </c>
      <c r="B48" s="301" t="s">
        <v>16</v>
      </c>
      <c r="C48" s="302">
        <v>5269211</v>
      </c>
      <c r="D48" s="121" t="s">
        <v>12</v>
      </c>
      <c r="E48" s="93" t="s">
        <v>329</v>
      </c>
      <c r="F48" s="309">
        <v>-1000</v>
      </c>
      <c r="G48" s="330">
        <v>986325</v>
      </c>
      <c r="H48" s="331">
        <v>986609</v>
      </c>
      <c r="I48" s="311">
        <f>G48-H48</f>
        <v>-284</v>
      </c>
      <c r="J48" s="311">
        <f>$F48*I48</f>
        <v>284000</v>
      </c>
      <c r="K48" s="311">
        <f>J48/1000000</f>
        <v>0.284</v>
      </c>
      <c r="L48" s="330">
        <v>984112</v>
      </c>
      <c r="M48" s="331">
        <v>984113</v>
      </c>
      <c r="N48" s="311">
        <f>L48-M48</f>
        <v>-1</v>
      </c>
      <c r="O48" s="311">
        <f>$F48*N48</f>
        <v>1000</v>
      </c>
      <c r="P48" s="311">
        <f>O48/1000000</f>
        <v>0.001</v>
      </c>
      <c r="Q48" s="692"/>
    </row>
    <row r="49" spans="1:17" ht="22.5" customHeight="1">
      <c r="A49" s="258"/>
      <c r="B49" s="301" t="s">
        <v>17</v>
      </c>
      <c r="C49" s="302">
        <v>5269209</v>
      </c>
      <c r="D49" s="121" t="s">
        <v>12</v>
      </c>
      <c r="E49" s="93" t="s">
        <v>329</v>
      </c>
      <c r="F49" s="309">
        <v>-1000</v>
      </c>
      <c r="G49" s="330">
        <v>26616</v>
      </c>
      <c r="H49" s="331">
        <v>25935</v>
      </c>
      <c r="I49" s="311">
        <f>G49-H49</f>
        <v>681</v>
      </c>
      <c r="J49" s="311">
        <f>$F49*I49</f>
        <v>-681000</v>
      </c>
      <c r="K49" s="311">
        <f>J49/1000000</f>
        <v>-0.681</v>
      </c>
      <c r="L49" s="330">
        <v>985508</v>
      </c>
      <c r="M49" s="331">
        <v>985500</v>
      </c>
      <c r="N49" s="311">
        <f>L49-M49</f>
        <v>8</v>
      </c>
      <c r="O49" s="311">
        <f>$F49*N49</f>
        <v>-8000</v>
      </c>
      <c r="P49" s="311">
        <f>O49/1000000</f>
        <v>-0.008</v>
      </c>
      <c r="Q49" s="692"/>
    </row>
    <row r="50" spans="1:17" ht="22.5" customHeight="1">
      <c r="A50" s="273"/>
      <c r="B50" s="301"/>
      <c r="C50" s="302"/>
      <c r="D50" s="121"/>
      <c r="E50" s="93"/>
      <c r="F50" s="309">
        <v>-1000</v>
      </c>
      <c r="G50" s="330">
        <v>20741</v>
      </c>
      <c r="H50" s="331">
        <v>17992</v>
      </c>
      <c r="I50" s="311">
        <f>G50-H50</f>
        <v>2749</v>
      </c>
      <c r="J50" s="311">
        <f>$F50*I50</f>
        <v>-2749000</v>
      </c>
      <c r="K50" s="311">
        <f>J50/1000000</f>
        <v>-2.749</v>
      </c>
      <c r="L50" s="330"/>
      <c r="M50" s="331"/>
      <c r="N50" s="311"/>
      <c r="O50" s="311"/>
      <c r="P50" s="311"/>
      <c r="Q50" s="692"/>
    </row>
    <row r="51" spans="3:17" ht="22.5" customHeight="1">
      <c r="C51" s="302"/>
      <c r="D51" s="121"/>
      <c r="E51" s="93"/>
      <c r="F51" s="309">
        <v>-1000</v>
      </c>
      <c r="G51" s="330">
        <v>10190</v>
      </c>
      <c r="H51" s="331">
        <v>9426</v>
      </c>
      <c r="I51" s="311">
        <f>G51-H51</f>
        <v>764</v>
      </c>
      <c r="J51" s="311">
        <f>$F51*I51</f>
        <v>-764000</v>
      </c>
      <c r="K51" s="311">
        <f>J51/1000000</f>
        <v>-0.764</v>
      </c>
      <c r="L51" s="330"/>
      <c r="M51" s="331"/>
      <c r="N51" s="311"/>
      <c r="O51" s="311"/>
      <c r="P51" s="311"/>
      <c r="Q51" s="692"/>
    </row>
    <row r="52" spans="2:17" ht="21" customHeight="1">
      <c r="B52" s="272" t="s">
        <v>457</v>
      </c>
      <c r="C52" s="302"/>
      <c r="D52" s="121"/>
      <c r="E52" s="93"/>
      <c r="F52" s="309"/>
      <c r="G52" s="330"/>
      <c r="H52" s="331"/>
      <c r="I52" s="311"/>
      <c r="J52" s="311"/>
      <c r="K52" s="311"/>
      <c r="L52" s="330"/>
      <c r="M52" s="331"/>
      <c r="N52" s="311"/>
      <c r="O52" s="311"/>
      <c r="P52" s="311"/>
      <c r="Q52" s="692"/>
    </row>
    <row r="53" spans="1:17" ht="21" customHeight="1">
      <c r="A53" s="258">
        <v>33</v>
      </c>
      <c r="B53" s="274" t="s">
        <v>451</v>
      </c>
      <c r="C53" s="302">
        <v>5128460</v>
      </c>
      <c r="D53" s="81" t="s">
        <v>12</v>
      </c>
      <c r="E53" s="93" t="s">
        <v>329</v>
      </c>
      <c r="F53" s="309">
        <v>-800</v>
      </c>
      <c r="G53" s="330">
        <v>10033</v>
      </c>
      <c r="H53" s="331">
        <v>7418</v>
      </c>
      <c r="I53" s="311">
        <f>G53-H53</f>
        <v>2615</v>
      </c>
      <c r="J53" s="311">
        <f>$F53*I53</f>
        <v>-2092000</v>
      </c>
      <c r="K53" s="311">
        <f>J53/1000000</f>
        <v>-2.092</v>
      </c>
      <c r="L53" s="330">
        <v>999085</v>
      </c>
      <c r="M53" s="331">
        <v>999087</v>
      </c>
      <c r="N53" s="311">
        <f>L53-M53</f>
        <v>-2</v>
      </c>
      <c r="O53" s="311">
        <f>$F53*N53</f>
        <v>1600</v>
      </c>
      <c r="P53" s="311">
        <f>O53/1000000</f>
        <v>0.0016</v>
      </c>
      <c r="Q53" s="692"/>
    </row>
    <row r="54" spans="1:17" ht="21" customHeight="1">
      <c r="A54" s="258">
        <v>34</v>
      </c>
      <c r="B54" s="274" t="s">
        <v>452</v>
      </c>
      <c r="C54" s="302">
        <v>5295149</v>
      </c>
      <c r="D54" s="81" t="s">
        <v>12</v>
      </c>
      <c r="E54" s="93" t="s">
        <v>329</v>
      </c>
      <c r="F54" s="309">
        <v>-1600</v>
      </c>
      <c r="G54" s="330">
        <v>5412</v>
      </c>
      <c r="H54" s="331">
        <v>4034</v>
      </c>
      <c r="I54" s="311">
        <f>G54-H54</f>
        <v>1378</v>
      </c>
      <c r="J54" s="311">
        <f>$F54*I54</f>
        <v>-2204800</v>
      </c>
      <c r="K54" s="311">
        <f>J54/1000000</f>
        <v>-2.2048</v>
      </c>
      <c r="L54" s="330">
        <v>999900</v>
      </c>
      <c r="M54" s="331">
        <v>999899</v>
      </c>
      <c r="N54" s="311">
        <f>L54-M54</f>
        <v>1</v>
      </c>
      <c r="O54" s="311">
        <f>$F54*N54</f>
        <v>-1600</v>
      </c>
      <c r="P54" s="311">
        <f>O54/1000000</f>
        <v>-0.0016</v>
      </c>
      <c r="Q54" s="692"/>
    </row>
    <row r="55" spans="2:17" ht="21" customHeight="1">
      <c r="B55" s="303" t="s">
        <v>165</v>
      </c>
      <c r="C55" s="302"/>
      <c r="D55" s="121"/>
      <c r="E55" s="121"/>
      <c r="F55" s="307"/>
      <c r="G55" s="409"/>
      <c r="H55" s="412"/>
      <c r="I55" s="311"/>
      <c r="J55" s="311"/>
      <c r="K55" s="311"/>
      <c r="L55" s="313"/>
      <c r="M55" s="311"/>
      <c r="N55" s="311"/>
      <c r="O55" s="311"/>
      <c r="P55" s="311"/>
      <c r="Q55" s="462"/>
    </row>
    <row r="56" spans="1:17" ht="18" customHeight="1">
      <c r="A56" s="258">
        <v>35</v>
      </c>
      <c r="B56" s="301" t="s">
        <v>406</v>
      </c>
      <c r="C56" s="302">
        <v>4865010</v>
      </c>
      <c r="D56" s="121" t="s">
        <v>12</v>
      </c>
      <c r="E56" s="93" t="s">
        <v>329</v>
      </c>
      <c r="F56" s="309">
        <v>-2000</v>
      </c>
      <c r="G56" s="330">
        <v>996006</v>
      </c>
      <c r="H56" s="267">
        <v>996356</v>
      </c>
      <c r="I56" s="311">
        <f>G56-H56</f>
        <v>-350</v>
      </c>
      <c r="J56" s="311">
        <f>$F56*I56</f>
        <v>700000</v>
      </c>
      <c r="K56" s="311">
        <f>J56/1000000</f>
        <v>0.7</v>
      </c>
      <c r="L56" s="330">
        <v>985070</v>
      </c>
      <c r="M56" s="267">
        <v>985076</v>
      </c>
      <c r="N56" s="311">
        <f>L56-M56</f>
        <v>-6</v>
      </c>
      <c r="O56" s="311">
        <f>$F56*N56</f>
        <v>12000</v>
      </c>
      <c r="P56" s="311">
        <f>O56/1000000</f>
        <v>0.012</v>
      </c>
      <c r="Q56" s="462" t="s">
        <v>472</v>
      </c>
    </row>
    <row r="57" spans="1:17" ht="21" customHeight="1">
      <c r="A57" s="258">
        <v>36</v>
      </c>
      <c r="B57" s="301" t="s">
        <v>407</v>
      </c>
      <c r="C57" s="302">
        <v>5128458</v>
      </c>
      <c r="D57" s="121" t="s">
        <v>12</v>
      </c>
      <c r="E57" s="93" t="s">
        <v>329</v>
      </c>
      <c r="F57" s="309">
        <v>-500</v>
      </c>
      <c r="G57" s="330">
        <v>3832</v>
      </c>
      <c r="H57" s="267">
        <v>3188</v>
      </c>
      <c r="I57" s="311">
        <f>G57-H57</f>
        <v>644</v>
      </c>
      <c r="J57" s="311">
        <f>$F57*I57</f>
        <v>-322000</v>
      </c>
      <c r="K57" s="311">
        <f>J57/1000000</f>
        <v>-0.322</v>
      </c>
      <c r="L57" s="330">
        <v>991927</v>
      </c>
      <c r="M57" s="267">
        <v>992047</v>
      </c>
      <c r="N57" s="311">
        <f>L57-M57</f>
        <v>-120</v>
      </c>
      <c r="O57" s="311">
        <f>$F57*N57</f>
        <v>60000</v>
      </c>
      <c r="P57" s="311">
        <f>O57/1000000</f>
        <v>0.06</v>
      </c>
      <c r="Q57" s="462"/>
    </row>
    <row r="58" spans="1:17" ht="21" customHeight="1">
      <c r="A58" s="273">
        <v>37</v>
      </c>
      <c r="B58" s="274" t="s">
        <v>408</v>
      </c>
      <c r="C58" s="302">
        <v>4864933</v>
      </c>
      <c r="D58" s="81" t="s">
        <v>12</v>
      </c>
      <c r="E58" s="93" t="s">
        <v>329</v>
      </c>
      <c r="F58" s="309">
        <v>-1000</v>
      </c>
      <c r="G58" s="330">
        <v>19814</v>
      </c>
      <c r="H58" s="267">
        <v>19031</v>
      </c>
      <c r="I58" s="311">
        <f>G58-H58</f>
        <v>783</v>
      </c>
      <c r="J58" s="311">
        <f>$F58*I58</f>
        <v>-783000</v>
      </c>
      <c r="K58" s="311">
        <f>J58/1000000</f>
        <v>-0.783</v>
      </c>
      <c r="L58" s="330">
        <v>32615</v>
      </c>
      <c r="M58" s="267">
        <v>32662</v>
      </c>
      <c r="N58" s="311">
        <f>L58-M58</f>
        <v>-47</v>
      </c>
      <c r="O58" s="311">
        <f>$F58*N58</f>
        <v>47000</v>
      </c>
      <c r="P58" s="311">
        <f>O58/1000000</f>
        <v>0.047</v>
      </c>
      <c r="Q58" s="462"/>
    </row>
    <row r="59" spans="1:17" ht="21" customHeight="1">
      <c r="A59" s="273">
        <v>38</v>
      </c>
      <c r="B59" s="301" t="s">
        <v>409</v>
      </c>
      <c r="C59" s="302">
        <v>4864904</v>
      </c>
      <c r="D59" s="121" t="s">
        <v>12</v>
      </c>
      <c r="E59" s="93" t="s">
        <v>329</v>
      </c>
      <c r="F59" s="309">
        <v>-1000</v>
      </c>
      <c r="G59" s="330">
        <v>998844</v>
      </c>
      <c r="H59" s="267">
        <v>998455</v>
      </c>
      <c r="I59" s="311">
        <f>G59-H59</f>
        <v>389</v>
      </c>
      <c r="J59" s="311">
        <f>$F59*I59</f>
        <v>-389000</v>
      </c>
      <c r="K59" s="311">
        <f>J59/1000000</f>
        <v>-0.389</v>
      </c>
      <c r="L59" s="330">
        <v>996083</v>
      </c>
      <c r="M59" s="267">
        <v>996110</v>
      </c>
      <c r="N59" s="311">
        <f>L59-M59</f>
        <v>-27</v>
      </c>
      <c r="O59" s="311">
        <f>$F59*N59</f>
        <v>27000</v>
      </c>
      <c r="P59" s="311">
        <f>O59/1000000</f>
        <v>0.027</v>
      </c>
      <c r="Q59" s="462"/>
    </row>
    <row r="60" spans="1:17" ht="21" customHeight="1">
      <c r="A60" s="273">
        <v>39</v>
      </c>
      <c r="B60" s="301" t="s">
        <v>410</v>
      </c>
      <c r="C60" s="302">
        <v>4864942</v>
      </c>
      <c r="D60" s="121" t="s">
        <v>12</v>
      </c>
      <c r="E60" s="93" t="s">
        <v>329</v>
      </c>
      <c r="F60" s="311">
        <v>-1000</v>
      </c>
      <c r="G60" s="330">
        <v>999489</v>
      </c>
      <c r="H60" s="267">
        <v>999365</v>
      </c>
      <c r="I60" s="311">
        <f>G60-H60</f>
        <v>124</v>
      </c>
      <c r="J60" s="311">
        <f>$F60*I60</f>
        <v>-124000</v>
      </c>
      <c r="K60" s="311">
        <f>J60/1000000</f>
        <v>-0.124</v>
      </c>
      <c r="L60" s="330">
        <v>999208</v>
      </c>
      <c r="M60" s="267">
        <v>999254</v>
      </c>
      <c r="N60" s="311">
        <f>L60-M60</f>
        <v>-46</v>
      </c>
      <c r="O60" s="311">
        <f>$F60*N60</f>
        <v>46000</v>
      </c>
      <c r="P60" s="311">
        <f>O60/1000000</f>
        <v>0.046</v>
      </c>
      <c r="Q60" s="462"/>
    </row>
    <row r="61" spans="1:17" ht="18" customHeight="1" thickBot="1">
      <c r="A61" s="387" t="s">
        <v>318</v>
      </c>
      <c r="B61" s="304"/>
      <c r="C61" s="305"/>
      <c r="D61" s="250"/>
      <c r="E61" s="251"/>
      <c r="F61" s="309"/>
      <c r="G61" s="410"/>
      <c r="H61" s="411"/>
      <c r="I61" s="315"/>
      <c r="J61" s="315"/>
      <c r="K61" s="315"/>
      <c r="L61" s="315"/>
      <c r="M61" s="315"/>
      <c r="N61" s="315"/>
      <c r="O61" s="315"/>
      <c r="P61" s="582" t="str">
        <f>NDPL!$Q$1</f>
        <v>DECEMBER-2019</v>
      </c>
      <c r="Q61" s="582"/>
    </row>
    <row r="62" spans="1:17" ht="16.5" customHeight="1" thickTop="1">
      <c r="A62" s="269"/>
      <c r="B62" s="272" t="s">
        <v>166</v>
      </c>
      <c r="C62" s="302"/>
      <c r="D62" s="81"/>
      <c r="E62" s="81"/>
      <c r="F62" s="400"/>
      <c r="G62" s="409"/>
      <c r="H62" s="412"/>
      <c r="I62" s="311"/>
      <c r="J62" s="311"/>
      <c r="K62" s="311"/>
      <c r="L62" s="313"/>
      <c r="M62" s="311"/>
      <c r="N62" s="311"/>
      <c r="O62" s="311"/>
      <c r="P62" s="311"/>
      <c r="Q62" s="451"/>
    </row>
    <row r="63" spans="1:17" ht="16.5" customHeight="1">
      <c r="A63" s="258">
        <v>40</v>
      </c>
      <c r="B63" s="301" t="s">
        <v>15</v>
      </c>
      <c r="C63" s="302">
        <v>4864962</v>
      </c>
      <c r="D63" s="121" t="s">
        <v>12</v>
      </c>
      <c r="E63" s="93" t="s">
        <v>329</v>
      </c>
      <c r="F63" s="309">
        <v>-1000</v>
      </c>
      <c r="G63" s="330">
        <v>39378</v>
      </c>
      <c r="H63" s="267">
        <v>38190</v>
      </c>
      <c r="I63" s="311">
        <f>G63-H63</f>
        <v>1188</v>
      </c>
      <c r="J63" s="311">
        <f>$F63*I63</f>
        <v>-1188000</v>
      </c>
      <c r="K63" s="311">
        <f>J63/1000000</f>
        <v>-1.188</v>
      </c>
      <c r="L63" s="330">
        <v>999371</v>
      </c>
      <c r="M63" s="267">
        <v>999656</v>
      </c>
      <c r="N63" s="311">
        <f>L63-M63</f>
        <v>-285</v>
      </c>
      <c r="O63" s="311">
        <f>$F63*N63</f>
        <v>285000</v>
      </c>
      <c r="P63" s="311">
        <f>O63/1000000</f>
        <v>0.285</v>
      </c>
      <c r="Q63" s="461"/>
    </row>
    <row r="64" spans="1:17" ht="16.5" customHeight="1">
      <c r="A64" s="258">
        <v>41</v>
      </c>
      <c r="B64" s="301" t="s">
        <v>16</v>
      </c>
      <c r="C64" s="302">
        <v>4865038</v>
      </c>
      <c r="D64" s="121" t="s">
        <v>12</v>
      </c>
      <c r="E64" s="93" t="s">
        <v>329</v>
      </c>
      <c r="F64" s="309">
        <v>-1000</v>
      </c>
      <c r="G64" s="330">
        <v>12120</v>
      </c>
      <c r="H64" s="267">
        <v>10734</v>
      </c>
      <c r="I64" s="311">
        <f>G64-H64</f>
        <v>1386</v>
      </c>
      <c r="J64" s="311">
        <f>$F64*I64</f>
        <v>-1386000</v>
      </c>
      <c r="K64" s="311">
        <f>J64/1000000</f>
        <v>-1.386</v>
      </c>
      <c r="L64" s="330">
        <v>999052</v>
      </c>
      <c r="M64" s="267">
        <v>999008</v>
      </c>
      <c r="N64" s="311">
        <f>L64-M64</f>
        <v>44</v>
      </c>
      <c r="O64" s="311">
        <f>$F64*N64</f>
        <v>-44000</v>
      </c>
      <c r="P64" s="311">
        <f>O64/1000000</f>
        <v>-0.044</v>
      </c>
      <c r="Q64" s="451"/>
    </row>
    <row r="65" spans="1:17" ht="16.5" customHeight="1">
      <c r="A65" s="258">
        <v>42</v>
      </c>
      <c r="B65" s="301" t="s">
        <v>17</v>
      </c>
      <c r="C65" s="302">
        <v>4864979</v>
      </c>
      <c r="D65" s="121" t="s">
        <v>12</v>
      </c>
      <c r="E65" s="93" t="s">
        <v>329</v>
      </c>
      <c r="F65" s="309">
        <v>-2000</v>
      </c>
      <c r="G65" s="330">
        <v>52926</v>
      </c>
      <c r="H65" s="267">
        <v>52926</v>
      </c>
      <c r="I65" s="311">
        <f>G65-H65</f>
        <v>0</v>
      </c>
      <c r="J65" s="311">
        <f>$F65*I65</f>
        <v>0</v>
      </c>
      <c r="K65" s="311">
        <f>J65/1000000</f>
        <v>0</v>
      </c>
      <c r="L65" s="330">
        <v>969570</v>
      </c>
      <c r="M65" s="267">
        <v>969570</v>
      </c>
      <c r="N65" s="311">
        <f>L65-M65</f>
        <v>0</v>
      </c>
      <c r="O65" s="311">
        <f>$F65*N65</f>
        <v>0</v>
      </c>
      <c r="P65" s="311">
        <f>O65/1000000</f>
        <v>0</v>
      </c>
      <c r="Q65" s="478"/>
    </row>
    <row r="66" spans="2:17" ht="16.5" customHeight="1">
      <c r="B66" s="303" t="s">
        <v>167</v>
      </c>
      <c r="C66" s="302"/>
      <c r="D66" s="121"/>
      <c r="E66" s="121"/>
      <c r="F66" s="309"/>
      <c r="G66" s="409"/>
      <c r="H66" s="412"/>
      <c r="I66" s="311"/>
      <c r="J66" s="311"/>
      <c r="K66" s="311"/>
      <c r="L66" s="313"/>
      <c r="M66" s="311"/>
      <c r="N66" s="311"/>
      <c r="O66" s="311"/>
      <c r="P66" s="311"/>
      <c r="Q66" s="451"/>
    </row>
    <row r="67" spans="1:17" ht="16.5" customHeight="1">
      <c r="A67" s="258">
        <v>43</v>
      </c>
      <c r="B67" s="301" t="s">
        <v>15</v>
      </c>
      <c r="C67" s="302">
        <v>4865018</v>
      </c>
      <c r="D67" s="121" t="s">
        <v>12</v>
      </c>
      <c r="E67" s="93" t="s">
        <v>329</v>
      </c>
      <c r="F67" s="309">
        <v>-1000</v>
      </c>
      <c r="G67" s="330">
        <v>17540</v>
      </c>
      <c r="H67" s="267">
        <v>15343</v>
      </c>
      <c r="I67" s="311">
        <f>G67-H67</f>
        <v>2197</v>
      </c>
      <c r="J67" s="311">
        <f>$F67*I67</f>
        <v>-2197000</v>
      </c>
      <c r="K67" s="311">
        <f>J67/1000000</f>
        <v>-2.197</v>
      </c>
      <c r="L67" s="330">
        <v>998959</v>
      </c>
      <c r="M67" s="267">
        <v>998963</v>
      </c>
      <c r="N67" s="311">
        <f>L67-M67</f>
        <v>-4</v>
      </c>
      <c r="O67" s="311">
        <f>$F67*N67</f>
        <v>4000</v>
      </c>
      <c r="P67" s="311">
        <f>O67/1000000</f>
        <v>0.004</v>
      </c>
      <c r="Q67" s="451"/>
    </row>
    <row r="68" spans="1:17" ht="16.5" customHeight="1">
      <c r="A68" s="258">
        <v>44</v>
      </c>
      <c r="B68" s="301" t="s">
        <v>16</v>
      </c>
      <c r="C68" s="302">
        <v>4864967</v>
      </c>
      <c r="D68" s="121" t="s">
        <v>12</v>
      </c>
      <c r="E68" s="93" t="s">
        <v>329</v>
      </c>
      <c r="F68" s="309">
        <v>-1000</v>
      </c>
      <c r="G68" s="330">
        <v>998097</v>
      </c>
      <c r="H68" s="267">
        <v>997583</v>
      </c>
      <c r="I68" s="311">
        <f>G68-H68</f>
        <v>514</v>
      </c>
      <c r="J68" s="311">
        <f>$F68*I68</f>
        <v>-514000</v>
      </c>
      <c r="K68" s="311">
        <f>J68/1000000</f>
        <v>-0.514</v>
      </c>
      <c r="L68" s="330">
        <v>925478</v>
      </c>
      <c r="M68" s="267">
        <v>925479</v>
      </c>
      <c r="N68" s="311">
        <f>L68-M68</f>
        <v>-1</v>
      </c>
      <c r="O68" s="311">
        <f>$F68*N68</f>
        <v>1000</v>
      </c>
      <c r="P68" s="311">
        <f>O68/1000000</f>
        <v>0.001</v>
      </c>
      <c r="Q68" s="451"/>
    </row>
    <row r="69" spans="1:17" ht="16.5" customHeight="1">
      <c r="A69" s="258">
        <v>45</v>
      </c>
      <c r="B69" s="301" t="s">
        <v>17</v>
      </c>
      <c r="C69" s="302">
        <v>5295144</v>
      </c>
      <c r="D69" s="121" t="s">
        <v>12</v>
      </c>
      <c r="E69" s="93" t="s">
        <v>329</v>
      </c>
      <c r="F69" s="309">
        <v>-1000</v>
      </c>
      <c r="G69" s="330">
        <v>31272</v>
      </c>
      <c r="H69" s="267">
        <v>28995</v>
      </c>
      <c r="I69" s="311">
        <f>G69-H69</f>
        <v>2277</v>
      </c>
      <c r="J69" s="311">
        <f>$F69*I69</f>
        <v>-2277000</v>
      </c>
      <c r="K69" s="311">
        <f>J69/1000000</f>
        <v>-2.277</v>
      </c>
      <c r="L69" s="330">
        <v>7985</v>
      </c>
      <c r="M69" s="267">
        <v>7984</v>
      </c>
      <c r="N69" s="311">
        <f>L69-M69</f>
        <v>1</v>
      </c>
      <c r="O69" s="311">
        <f>$F69*N69</f>
        <v>-1000</v>
      </c>
      <c r="P69" s="311">
        <f>O69/1000000</f>
        <v>-0.001</v>
      </c>
      <c r="Q69" s="461"/>
    </row>
    <row r="70" spans="1:17" ht="16.5" customHeight="1">
      <c r="A70" s="258">
        <v>46</v>
      </c>
      <c r="B70" s="301" t="s">
        <v>159</v>
      </c>
      <c r="C70" s="302">
        <v>4864964</v>
      </c>
      <c r="D70" s="121" t="s">
        <v>12</v>
      </c>
      <c r="E70" s="93" t="s">
        <v>329</v>
      </c>
      <c r="F70" s="309">
        <v>-2000</v>
      </c>
      <c r="G70" s="330">
        <v>206</v>
      </c>
      <c r="H70" s="267">
        <v>478</v>
      </c>
      <c r="I70" s="331">
        <f>G70-H70</f>
        <v>-272</v>
      </c>
      <c r="J70" s="331">
        <f>$F70*I70</f>
        <v>544000</v>
      </c>
      <c r="K70" s="331">
        <f>J70/1000000</f>
        <v>0.544</v>
      </c>
      <c r="L70" s="330">
        <v>994246</v>
      </c>
      <c r="M70" s="267">
        <v>994270</v>
      </c>
      <c r="N70" s="331">
        <f>L70-M70</f>
        <v>-24</v>
      </c>
      <c r="O70" s="331">
        <f>$F70*N70</f>
        <v>48000</v>
      </c>
      <c r="P70" s="331">
        <f>O70/1000000</f>
        <v>0.048</v>
      </c>
      <c r="Q70" s="479"/>
    </row>
    <row r="71" spans="2:17" ht="16.5" customHeight="1">
      <c r="B71" s="303" t="s">
        <v>115</v>
      </c>
      <c r="C71" s="302"/>
      <c r="D71" s="121"/>
      <c r="E71" s="93"/>
      <c r="F71" s="307"/>
      <c r="G71" s="409"/>
      <c r="H71" s="412"/>
      <c r="I71" s="311"/>
      <c r="J71" s="311"/>
      <c r="K71" s="311"/>
      <c r="L71" s="313"/>
      <c r="M71" s="311"/>
      <c r="N71" s="311"/>
      <c r="O71" s="311"/>
      <c r="P71" s="311"/>
      <c r="Q71" s="451"/>
    </row>
    <row r="72" spans="1:17" ht="16.5" customHeight="1">
      <c r="A72" s="258">
        <v>47</v>
      </c>
      <c r="B72" s="301" t="s">
        <v>349</v>
      </c>
      <c r="C72" s="302">
        <v>5128461</v>
      </c>
      <c r="D72" s="121" t="s">
        <v>12</v>
      </c>
      <c r="E72" s="93" t="s">
        <v>329</v>
      </c>
      <c r="F72" s="307">
        <v>-1000</v>
      </c>
      <c r="G72" s="330">
        <v>44303</v>
      </c>
      <c r="H72" s="267">
        <v>42728</v>
      </c>
      <c r="I72" s="311">
        <f>G72-H72</f>
        <v>1575</v>
      </c>
      <c r="J72" s="311">
        <f>$F72*I72</f>
        <v>-1575000</v>
      </c>
      <c r="K72" s="311">
        <f>J72/1000000</f>
        <v>-1.575</v>
      </c>
      <c r="L72" s="330">
        <v>997183</v>
      </c>
      <c r="M72" s="267">
        <v>997183</v>
      </c>
      <c r="N72" s="311">
        <f>L72-M72</f>
        <v>0</v>
      </c>
      <c r="O72" s="311">
        <f>$F72*N72</f>
        <v>0</v>
      </c>
      <c r="P72" s="311">
        <f>O72/1000000</f>
        <v>0</v>
      </c>
      <c r="Q72" s="452"/>
    </row>
    <row r="73" spans="1:17" ht="16.5" customHeight="1">
      <c r="A73" s="258">
        <v>48</v>
      </c>
      <c r="B73" s="301" t="s">
        <v>169</v>
      </c>
      <c r="C73" s="302">
        <v>4865003</v>
      </c>
      <c r="D73" s="121" t="s">
        <v>12</v>
      </c>
      <c r="E73" s="93" t="s">
        <v>329</v>
      </c>
      <c r="F73" s="693">
        <v>-2000</v>
      </c>
      <c r="G73" s="330">
        <v>24201</v>
      </c>
      <c r="H73" s="267">
        <v>21392</v>
      </c>
      <c r="I73" s="311">
        <f>G73-H73</f>
        <v>2809</v>
      </c>
      <c r="J73" s="311">
        <f>$F73*I73</f>
        <v>-5618000</v>
      </c>
      <c r="K73" s="311">
        <f>J73/1000000</f>
        <v>-5.618</v>
      </c>
      <c r="L73" s="330">
        <v>999381</v>
      </c>
      <c r="M73" s="267">
        <v>999381</v>
      </c>
      <c r="N73" s="311">
        <f>L73-M73</f>
        <v>0</v>
      </c>
      <c r="O73" s="311">
        <f>$F73*N73</f>
        <v>0</v>
      </c>
      <c r="P73" s="311">
        <f>O73/1000000</f>
        <v>0</v>
      </c>
      <c r="Q73" s="451"/>
    </row>
    <row r="74" spans="2:17" ht="16.5" customHeight="1">
      <c r="B74" s="303" t="s">
        <v>351</v>
      </c>
      <c r="C74" s="302"/>
      <c r="D74" s="121"/>
      <c r="E74" s="93"/>
      <c r="F74" s="307"/>
      <c r="G74" s="409"/>
      <c r="H74" s="302"/>
      <c r="I74" s="311"/>
      <c r="J74" s="311"/>
      <c r="K74" s="311"/>
      <c r="L74" s="313"/>
      <c r="M74" s="311"/>
      <c r="N74" s="311"/>
      <c r="O74" s="311"/>
      <c r="P74" s="311"/>
      <c r="Q74" s="451"/>
    </row>
    <row r="75" spans="1:17" ht="16.5" customHeight="1">
      <c r="A75" s="258">
        <v>49</v>
      </c>
      <c r="B75" s="301" t="s">
        <v>349</v>
      </c>
      <c r="C75" s="302">
        <v>4865024</v>
      </c>
      <c r="D75" s="121" t="s">
        <v>12</v>
      </c>
      <c r="E75" s="93" t="s">
        <v>329</v>
      </c>
      <c r="F75" s="401">
        <v>-2000</v>
      </c>
      <c r="G75" s="330">
        <v>8238</v>
      </c>
      <c r="H75" s="267">
        <v>8071</v>
      </c>
      <c r="I75" s="311">
        <f>G75-H75</f>
        <v>167</v>
      </c>
      <c r="J75" s="311">
        <f>$F75*I75</f>
        <v>-334000</v>
      </c>
      <c r="K75" s="311">
        <f>J75/1000000</f>
        <v>-0.334</v>
      </c>
      <c r="L75" s="330">
        <v>2385</v>
      </c>
      <c r="M75" s="267">
        <v>2356</v>
      </c>
      <c r="N75" s="311">
        <f>L75-M75</f>
        <v>29</v>
      </c>
      <c r="O75" s="311">
        <f>$F75*N75</f>
        <v>-58000</v>
      </c>
      <c r="P75" s="311">
        <f>O75/1000000</f>
        <v>-0.058</v>
      </c>
      <c r="Q75" s="451"/>
    </row>
    <row r="76" spans="1:17" ht="16.5" customHeight="1">
      <c r="A76" s="258">
        <v>50</v>
      </c>
      <c r="B76" s="301" t="s">
        <v>169</v>
      </c>
      <c r="C76" s="302">
        <v>4864920</v>
      </c>
      <c r="D76" s="121" t="s">
        <v>12</v>
      </c>
      <c r="E76" s="93" t="s">
        <v>329</v>
      </c>
      <c r="F76" s="401">
        <v>-2000</v>
      </c>
      <c r="G76" s="330">
        <v>5815</v>
      </c>
      <c r="H76" s="267">
        <v>5599</v>
      </c>
      <c r="I76" s="311">
        <f>G76-H76</f>
        <v>216</v>
      </c>
      <c r="J76" s="311">
        <f>$F76*I76</f>
        <v>-432000</v>
      </c>
      <c r="K76" s="311">
        <f>J76/1000000</f>
        <v>-0.432</v>
      </c>
      <c r="L76" s="330">
        <v>1338</v>
      </c>
      <c r="M76" s="267">
        <v>1314</v>
      </c>
      <c r="N76" s="311">
        <f>L76-M76</f>
        <v>24</v>
      </c>
      <c r="O76" s="311">
        <f>$F76*N76</f>
        <v>-48000</v>
      </c>
      <c r="P76" s="311">
        <f>O76/1000000</f>
        <v>-0.048</v>
      </c>
      <c r="Q76" s="451"/>
    </row>
    <row r="77" spans="1:17" ht="16.5" customHeight="1">
      <c r="A77" s="258"/>
      <c r="B77" s="437" t="s">
        <v>357</v>
      </c>
      <c r="C77" s="302"/>
      <c r="D77" s="121"/>
      <c r="E77" s="93"/>
      <c r="F77" s="401"/>
      <c r="G77" s="330"/>
      <c r="H77" s="267"/>
      <c r="I77" s="311"/>
      <c r="J77" s="311"/>
      <c r="K77" s="311"/>
      <c r="L77" s="330"/>
      <c r="M77" s="267"/>
      <c r="N77" s="311"/>
      <c r="O77" s="311"/>
      <c r="P77" s="311"/>
      <c r="Q77" s="451"/>
    </row>
    <row r="78" spans="1:17" ht="16.5" customHeight="1">
      <c r="A78" s="258">
        <v>51</v>
      </c>
      <c r="B78" s="301" t="s">
        <v>349</v>
      </c>
      <c r="C78" s="302">
        <v>5128414</v>
      </c>
      <c r="D78" s="121" t="s">
        <v>12</v>
      </c>
      <c r="E78" s="93" t="s">
        <v>329</v>
      </c>
      <c r="F78" s="401">
        <v>-1000</v>
      </c>
      <c r="G78" s="330">
        <v>919678</v>
      </c>
      <c r="H78" s="267">
        <v>919684</v>
      </c>
      <c r="I78" s="311">
        <f>G78-H78</f>
        <v>-6</v>
      </c>
      <c r="J78" s="311">
        <f>$F78*I78</f>
        <v>6000</v>
      </c>
      <c r="K78" s="311">
        <f>J78/1000000</f>
        <v>0.006</v>
      </c>
      <c r="L78" s="330">
        <v>979450</v>
      </c>
      <c r="M78" s="267">
        <v>979540</v>
      </c>
      <c r="N78" s="311">
        <f>L78-M78</f>
        <v>-90</v>
      </c>
      <c r="O78" s="311">
        <f>$F78*N78</f>
        <v>90000</v>
      </c>
      <c r="P78" s="311">
        <f>O78/1000000</f>
        <v>0.09</v>
      </c>
      <c r="Q78" s="451"/>
    </row>
    <row r="79" spans="1:17" ht="16.5" customHeight="1">
      <c r="A79" s="258">
        <v>52</v>
      </c>
      <c r="B79" s="301" t="s">
        <v>169</v>
      </c>
      <c r="C79" s="302">
        <v>4902504</v>
      </c>
      <c r="D79" s="121" t="s">
        <v>12</v>
      </c>
      <c r="E79" s="93" t="s">
        <v>329</v>
      </c>
      <c r="F79" s="401">
        <v>-1000</v>
      </c>
      <c r="G79" s="330">
        <v>2130</v>
      </c>
      <c r="H79" s="267">
        <v>2165</v>
      </c>
      <c r="I79" s="311">
        <f>G79-H79</f>
        <v>-35</v>
      </c>
      <c r="J79" s="311">
        <f>$F79*I79</f>
        <v>35000</v>
      </c>
      <c r="K79" s="311">
        <f>J79/1000000</f>
        <v>0.035</v>
      </c>
      <c r="L79" s="330">
        <v>994981</v>
      </c>
      <c r="M79" s="267">
        <v>995065</v>
      </c>
      <c r="N79" s="311">
        <f>L79-M79</f>
        <v>-84</v>
      </c>
      <c r="O79" s="311">
        <f>$F79*N79</f>
        <v>84000</v>
      </c>
      <c r="P79" s="311">
        <f>O79/1000000</f>
        <v>0.084</v>
      </c>
      <c r="Q79" s="451"/>
    </row>
    <row r="80" spans="1:17" ht="16.5" customHeight="1">
      <c r="A80" s="258">
        <v>53</v>
      </c>
      <c r="B80" s="301" t="s">
        <v>414</v>
      </c>
      <c r="C80" s="302">
        <v>5128426</v>
      </c>
      <c r="D80" s="121" t="s">
        <v>12</v>
      </c>
      <c r="E80" s="93" t="s">
        <v>329</v>
      </c>
      <c r="F80" s="401">
        <v>-1000</v>
      </c>
      <c r="G80" s="330">
        <v>1812</v>
      </c>
      <c r="H80" s="267">
        <v>1806</v>
      </c>
      <c r="I80" s="311">
        <f>G80-H80</f>
        <v>6</v>
      </c>
      <c r="J80" s="311">
        <f>$F80*I80</f>
        <v>-6000</v>
      </c>
      <c r="K80" s="311">
        <f>J80/1000000</f>
        <v>-0.006</v>
      </c>
      <c r="L80" s="330">
        <v>987543</v>
      </c>
      <c r="M80" s="267">
        <v>987570</v>
      </c>
      <c r="N80" s="311">
        <f>L80-M80</f>
        <v>-27</v>
      </c>
      <c r="O80" s="311">
        <f>$F80*N80</f>
        <v>27000</v>
      </c>
      <c r="P80" s="311">
        <f>O80/1000000</f>
        <v>0.027</v>
      </c>
      <c r="Q80" s="451"/>
    </row>
    <row r="81" spans="2:17" ht="16.5" customHeight="1">
      <c r="B81" s="437" t="s">
        <v>366</v>
      </c>
      <c r="C81" s="302"/>
      <c r="D81" s="121"/>
      <c r="E81" s="93"/>
      <c r="F81" s="401"/>
      <c r="G81" s="330"/>
      <c r="H81" s="331"/>
      <c r="I81" s="311"/>
      <c r="J81" s="311"/>
      <c r="K81" s="311"/>
      <c r="L81" s="330"/>
      <c r="M81" s="331"/>
      <c r="N81" s="311"/>
      <c r="O81" s="311"/>
      <c r="P81" s="311"/>
      <c r="Q81" s="451"/>
    </row>
    <row r="82" spans="1:17" ht="16.5" customHeight="1">
      <c r="A82" s="258">
        <v>54</v>
      </c>
      <c r="B82" s="301" t="s">
        <v>367</v>
      </c>
      <c r="C82" s="302">
        <v>5100228</v>
      </c>
      <c r="D82" s="121" t="s">
        <v>12</v>
      </c>
      <c r="E82" s="93" t="s">
        <v>329</v>
      </c>
      <c r="F82" s="401">
        <v>800</v>
      </c>
      <c r="G82" s="266">
        <v>993087</v>
      </c>
      <c r="H82" s="267">
        <v>993087</v>
      </c>
      <c r="I82" s="311">
        <f aca="true" t="shared" si="12" ref="I82:I87">G82-H82</f>
        <v>0</v>
      </c>
      <c r="J82" s="311">
        <f aca="true" t="shared" si="13" ref="J82:J87">$F82*I82</f>
        <v>0</v>
      </c>
      <c r="K82" s="311">
        <f aca="true" t="shared" si="14" ref="K82:K87">J82/1000000</f>
        <v>0</v>
      </c>
      <c r="L82" s="266">
        <v>993087</v>
      </c>
      <c r="M82" s="267">
        <v>993087</v>
      </c>
      <c r="N82" s="311">
        <f aca="true" t="shared" si="15" ref="N82:N87">L82-M82</f>
        <v>0</v>
      </c>
      <c r="O82" s="311">
        <f aca="true" t="shared" si="16" ref="O82:O87">$F82*N82</f>
        <v>0</v>
      </c>
      <c r="P82" s="311">
        <f aca="true" t="shared" si="17" ref="P82:P87">O82/1000000</f>
        <v>0</v>
      </c>
      <c r="Q82" s="451"/>
    </row>
    <row r="83" spans="1:17" ht="16.5" customHeight="1">
      <c r="A83" s="258">
        <v>55</v>
      </c>
      <c r="B83" s="351" t="s">
        <v>368</v>
      </c>
      <c r="C83" s="302">
        <v>4865026</v>
      </c>
      <c r="D83" s="121" t="s">
        <v>12</v>
      </c>
      <c r="E83" s="93" t="s">
        <v>329</v>
      </c>
      <c r="F83" s="401">
        <v>800</v>
      </c>
      <c r="G83" s="330">
        <v>985498</v>
      </c>
      <c r="H83" s="267">
        <v>987117</v>
      </c>
      <c r="I83" s="311">
        <f t="shared" si="12"/>
        <v>-1619</v>
      </c>
      <c r="J83" s="311">
        <f t="shared" si="13"/>
        <v>-1295200</v>
      </c>
      <c r="K83" s="311">
        <f t="shared" si="14"/>
        <v>-1.2952</v>
      </c>
      <c r="L83" s="330">
        <v>611</v>
      </c>
      <c r="M83" s="267">
        <v>611</v>
      </c>
      <c r="N83" s="311">
        <f t="shared" si="15"/>
        <v>0</v>
      </c>
      <c r="O83" s="311">
        <f t="shared" si="16"/>
        <v>0</v>
      </c>
      <c r="P83" s="311">
        <f t="shared" si="17"/>
        <v>0</v>
      </c>
      <c r="Q83" s="451"/>
    </row>
    <row r="84" spans="1:17" ht="16.5" customHeight="1">
      <c r="A84" s="258">
        <v>56</v>
      </c>
      <c r="B84" s="301" t="s">
        <v>343</v>
      </c>
      <c r="C84" s="302">
        <v>5100233</v>
      </c>
      <c r="D84" s="121" t="s">
        <v>12</v>
      </c>
      <c r="E84" s="93" t="s">
        <v>329</v>
      </c>
      <c r="F84" s="401">
        <v>800</v>
      </c>
      <c r="G84" s="330">
        <v>956088</v>
      </c>
      <c r="H84" s="267">
        <v>959626</v>
      </c>
      <c r="I84" s="311">
        <f t="shared" si="12"/>
        <v>-3538</v>
      </c>
      <c r="J84" s="311">
        <f t="shared" si="13"/>
        <v>-2830400</v>
      </c>
      <c r="K84" s="311">
        <f t="shared" si="14"/>
        <v>-2.8304</v>
      </c>
      <c r="L84" s="330">
        <v>999588</v>
      </c>
      <c r="M84" s="267">
        <v>999590</v>
      </c>
      <c r="N84" s="311">
        <f t="shared" si="15"/>
        <v>-2</v>
      </c>
      <c r="O84" s="311">
        <f t="shared" si="16"/>
        <v>-1600</v>
      </c>
      <c r="P84" s="311">
        <f t="shared" si="17"/>
        <v>-0.0016</v>
      </c>
      <c r="Q84" s="451"/>
    </row>
    <row r="85" spans="1:17" ht="16.5" customHeight="1">
      <c r="A85" s="258">
        <v>57</v>
      </c>
      <c r="B85" s="301" t="s">
        <v>371</v>
      </c>
      <c r="C85" s="302">
        <v>4864971</v>
      </c>
      <c r="D85" s="121" t="s">
        <v>12</v>
      </c>
      <c r="E85" s="93" t="s">
        <v>329</v>
      </c>
      <c r="F85" s="401">
        <v>-800</v>
      </c>
      <c r="G85" s="330">
        <v>0</v>
      </c>
      <c r="H85" s="267">
        <v>0</v>
      </c>
      <c r="I85" s="311">
        <f t="shared" si="12"/>
        <v>0</v>
      </c>
      <c r="J85" s="311">
        <f t="shared" si="13"/>
        <v>0</v>
      </c>
      <c r="K85" s="311">
        <f t="shared" si="14"/>
        <v>0</v>
      </c>
      <c r="L85" s="330">
        <v>999495</v>
      </c>
      <c r="M85" s="267">
        <v>999495</v>
      </c>
      <c r="N85" s="311">
        <f t="shared" si="15"/>
        <v>0</v>
      </c>
      <c r="O85" s="311">
        <f t="shared" si="16"/>
        <v>0</v>
      </c>
      <c r="P85" s="311">
        <f t="shared" si="17"/>
        <v>0</v>
      </c>
      <c r="Q85" s="451"/>
    </row>
    <row r="86" spans="1:17" ht="16.5" customHeight="1">
      <c r="A86" s="258">
        <v>58</v>
      </c>
      <c r="B86" s="301" t="s">
        <v>415</v>
      </c>
      <c r="C86" s="302">
        <v>4865049</v>
      </c>
      <c r="D86" s="121" t="s">
        <v>12</v>
      </c>
      <c r="E86" s="93" t="s">
        <v>329</v>
      </c>
      <c r="F86" s="401">
        <v>800</v>
      </c>
      <c r="G86" s="330">
        <v>452</v>
      </c>
      <c r="H86" s="267">
        <v>917</v>
      </c>
      <c r="I86" s="311">
        <f t="shared" si="12"/>
        <v>-465</v>
      </c>
      <c r="J86" s="311">
        <f t="shared" si="13"/>
        <v>-372000</v>
      </c>
      <c r="K86" s="311">
        <f t="shared" si="14"/>
        <v>-0.372</v>
      </c>
      <c r="L86" s="330">
        <v>999824</v>
      </c>
      <c r="M86" s="267">
        <v>999823</v>
      </c>
      <c r="N86" s="311">
        <f t="shared" si="15"/>
        <v>1</v>
      </c>
      <c r="O86" s="311">
        <f t="shared" si="16"/>
        <v>800</v>
      </c>
      <c r="P86" s="311">
        <f t="shared" si="17"/>
        <v>0.0008</v>
      </c>
      <c r="Q86" s="451"/>
    </row>
    <row r="87" spans="1:17" ht="16.5" customHeight="1">
      <c r="A87" s="258">
        <v>59</v>
      </c>
      <c r="B87" s="301" t="s">
        <v>416</v>
      </c>
      <c r="C87" s="302">
        <v>5128436</v>
      </c>
      <c r="D87" s="121" t="s">
        <v>12</v>
      </c>
      <c r="E87" s="93" t="s">
        <v>329</v>
      </c>
      <c r="F87" s="401">
        <v>800</v>
      </c>
      <c r="G87" s="330">
        <v>997345</v>
      </c>
      <c r="H87" s="267">
        <v>997438</v>
      </c>
      <c r="I87" s="311">
        <f t="shared" si="12"/>
        <v>-93</v>
      </c>
      <c r="J87" s="311">
        <f t="shared" si="13"/>
        <v>-74400</v>
      </c>
      <c r="K87" s="311">
        <f t="shared" si="14"/>
        <v>-0.0744</v>
      </c>
      <c r="L87" s="330">
        <v>34</v>
      </c>
      <c r="M87" s="267">
        <v>34</v>
      </c>
      <c r="N87" s="311">
        <f t="shared" si="15"/>
        <v>0</v>
      </c>
      <c r="O87" s="311">
        <f t="shared" si="16"/>
        <v>0</v>
      </c>
      <c r="P87" s="311">
        <f t="shared" si="17"/>
        <v>0</v>
      </c>
      <c r="Q87" s="451"/>
    </row>
    <row r="88" spans="2:17" ht="16.5" customHeight="1">
      <c r="B88" s="272" t="s">
        <v>101</v>
      </c>
      <c r="C88" s="302"/>
      <c r="D88" s="81"/>
      <c r="E88" s="81"/>
      <c r="F88" s="307"/>
      <c r="G88" s="409"/>
      <c r="H88" s="412"/>
      <c r="I88" s="311"/>
      <c r="J88" s="311"/>
      <c r="K88" s="311"/>
      <c r="L88" s="313"/>
      <c r="M88" s="311"/>
      <c r="N88" s="311"/>
      <c r="O88" s="311"/>
      <c r="P88" s="311"/>
      <c r="Q88" s="451"/>
    </row>
    <row r="89" spans="1:17" ht="16.5" customHeight="1">
      <c r="A89" s="258">
        <v>60</v>
      </c>
      <c r="B89" s="301" t="s">
        <v>112</v>
      </c>
      <c r="C89" s="302">
        <v>4864949</v>
      </c>
      <c r="D89" s="121" t="s">
        <v>12</v>
      </c>
      <c r="E89" s="93" t="s">
        <v>329</v>
      </c>
      <c r="F89" s="309">
        <v>2000</v>
      </c>
      <c r="G89" s="330">
        <v>997701</v>
      </c>
      <c r="H89" s="267">
        <v>997861</v>
      </c>
      <c r="I89" s="311">
        <f>G89-H89</f>
        <v>-160</v>
      </c>
      <c r="J89" s="311">
        <f>$F89*I89</f>
        <v>-320000</v>
      </c>
      <c r="K89" s="311">
        <f>J89/1000000</f>
        <v>-0.32</v>
      </c>
      <c r="L89" s="330">
        <v>999540</v>
      </c>
      <c r="M89" s="267">
        <v>999540</v>
      </c>
      <c r="N89" s="311">
        <f>L89-M89</f>
        <v>0</v>
      </c>
      <c r="O89" s="311">
        <f>$F89*N89</f>
        <v>0</v>
      </c>
      <c r="P89" s="311">
        <f>O89/1000000</f>
        <v>0</v>
      </c>
      <c r="Q89" s="451"/>
    </row>
    <row r="90" spans="1:17" ht="16.5" customHeight="1">
      <c r="A90" s="258">
        <v>61</v>
      </c>
      <c r="B90" s="301" t="s">
        <v>113</v>
      </c>
      <c r="C90" s="302">
        <v>4865016</v>
      </c>
      <c r="D90" s="121" t="s">
        <v>12</v>
      </c>
      <c r="E90" s="93" t="s">
        <v>329</v>
      </c>
      <c r="F90" s="309">
        <v>800</v>
      </c>
      <c r="G90" s="330">
        <v>7</v>
      </c>
      <c r="H90" s="267">
        <v>7</v>
      </c>
      <c r="I90" s="311">
        <f>G90-H90</f>
        <v>0</v>
      </c>
      <c r="J90" s="311">
        <f>$F90*I90</f>
        <v>0</v>
      </c>
      <c r="K90" s="311">
        <f>J90/1000000</f>
        <v>0</v>
      </c>
      <c r="L90" s="330">
        <v>999722</v>
      </c>
      <c r="M90" s="267">
        <v>999722</v>
      </c>
      <c r="N90" s="311">
        <f>L90-M90</f>
        <v>0</v>
      </c>
      <c r="O90" s="311">
        <f>$F90*N90</f>
        <v>0</v>
      </c>
      <c r="P90" s="311">
        <f>O90/1000000</f>
        <v>0</v>
      </c>
      <c r="Q90" s="461"/>
    </row>
    <row r="91" spans="1:17" ht="16.5" customHeight="1">
      <c r="A91" s="258"/>
      <c r="B91" s="303" t="s">
        <v>168</v>
      </c>
      <c r="C91" s="302"/>
      <c r="D91" s="121"/>
      <c r="E91" s="121"/>
      <c r="F91" s="309"/>
      <c r="G91" s="409"/>
      <c r="H91" s="412"/>
      <c r="I91" s="311"/>
      <c r="J91" s="311"/>
      <c r="K91" s="311"/>
      <c r="L91" s="313"/>
      <c r="M91" s="311"/>
      <c r="N91" s="311"/>
      <c r="O91" s="311"/>
      <c r="P91" s="311"/>
      <c r="Q91" s="451"/>
    </row>
    <row r="92" spans="1:17" ht="15.75" customHeight="1">
      <c r="A92" s="258">
        <v>62</v>
      </c>
      <c r="B92" s="301" t="s">
        <v>35</v>
      </c>
      <c r="C92" s="302">
        <v>4864966</v>
      </c>
      <c r="D92" s="121" t="s">
        <v>12</v>
      </c>
      <c r="E92" s="93" t="s">
        <v>329</v>
      </c>
      <c r="F92" s="309">
        <v>-1000</v>
      </c>
      <c r="G92" s="330">
        <v>65158</v>
      </c>
      <c r="H92" s="331">
        <v>57502</v>
      </c>
      <c r="I92" s="311">
        <f>G92-H92</f>
        <v>7656</v>
      </c>
      <c r="J92" s="311">
        <f>$F92*I92</f>
        <v>-7656000</v>
      </c>
      <c r="K92" s="311">
        <f>J92/1000000</f>
        <v>-7.656</v>
      </c>
      <c r="L92" s="330">
        <v>923</v>
      </c>
      <c r="M92" s="331">
        <v>923</v>
      </c>
      <c r="N92" s="311">
        <f>L92-M92</f>
        <v>0</v>
      </c>
      <c r="O92" s="311">
        <f>$F92*N92</f>
        <v>0</v>
      </c>
      <c r="P92" s="311">
        <f>O92/1000000</f>
        <v>0</v>
      </c>
      <c r="Q92" s="451"/>
    </row>
    <row r="93" spans="1:17" ht="15.75" customHeight="1">
      <c r="A93" s="258">
        <v>63</v>
      </c>
      <c r="B93" s="301" t="s">
        <v>169</v>
      </c>
      <c r="C93" s="302">
        <v>4865014</v>
      </c>
      <c r="D93" s="121" t="s">
        <v>12</v>
      </c>
      <c r="E93" s="93" t="s">
        <v>329</v>
      </c>
      <c r="F93" s="309">
        <v>-1000</v>
      </c>
      <c r="G93" s="330">
        <v>79328</v>
      </c>
      <c r="H93" s="331">
        <v>79183</v>
      </c>
      <c r="I93" s="311">
        <f>G93-H93</f>
        <v>145</v>
      </c>
      <c r="J93" s="311">
        <f>$F93*I93</f>
        <v>-145000</v>
      </c>
      <c r="K93" s="311">
        <f>J93/1000000</f>
        <v>-0.145</v>
      </c>
      <c r="L93" s="330">
        <v>1460</v>
      </c>
      <c r="M93" s="331">
        <v>1460</v>
      </c>
      <c r="N93" s="311">
        <f>L93-M93</f>
        <v>0</v>
      </c>
      <c r="O93" s="311">
        <f>$F93*N93</f>
        <v>0</v>
      </c>
      <c r="P93" s="311">
        <f>O93/1000000</f>
        <v>0</v>
      </c>
      <c r="Q93" s="451"/>
    </row>
    <row r="94" spans="1:17" ht="15.75" customHeight="1">
      <c r="A94" s="258"/>
      <c r="B94" s="301"/>
      <c r="C94" s="302">
        <v>5128415</v>
      </c>
      <c r="D94" s="121" t="s">
        <v>12</v>
      </c>
      <c r="E94" s="93" t="s">
        <v>329</v>
      </c>
      <c r="F94" s="309">
        <v>-1000</v>
      </c>
      <c r="G94" s="330">
        <v>1727</v>
      </c>
      <c r="H94" s="331">
        <v>0</v>
      </c>
      <c r="I94" s="311">
        <f>G94-H94</f>
        <v>1727</v>
      </c>
      <c r="J94" s="311">
        <f>$F94*I94</f>
        <v>-1727000</v>
      </c>
      <c r="K94" s="311">
        <f>J94/1000000</f>
        <v>-1.727</v>
      </c>
      <c r="L94" s="330">
        <v>0</v>
      </c>
      <c r="M94" s="331">
        <v>0</v>
      </c>
      <c r="N94" s="311">
        <f>L94-M94</f>
        <v>0</v>
      </c>
      <c r="O94" s="311">
        <f>$F94*N94</f>
        <v>0</v>
      </c>
      <c r="P94" s="311">
        <f>O94/1000000</f>
        <v>0</v>
      </c>
      <c r="Q94" s="451" t="s">
        <v>468</v>
      </c>
    </row>
    <row r="95" spans="1:17" ht="15.75" customHeight="1">
      <c r="A95" s="258">
        <v>64</v>
      </c>
      <c r="B95" s="301" t="s">
        <v>414</v>
      </c>
      <c r="C95" s="302">
        <v>4864999</v>
      </c>
      <c r="D95" s="121" t="s">
        <v>12</v>
      </c>
      <c r="E95" s="93" t="s">
        <v>329</v>
      </c>
      <c r="F95" s="309">
        <v>-1000</v>
      </c>
      <c r="G95" s="330">
        <v>97479</v>
      </c>
      <c r="H95" s="331">
        <v>90991</v>
      </c>
      <c r="I95" s="311">
        <f>G95-H95</f>
        <v>6488</v>
      </c>
      <c r="J95" s="311">
        <f>$F95*I95</f>
        <v>-6488000</v>
      </c>
      <c r="K95" s="311">
        <f>J95/1000000</f>
        <v>-6.488</v>
      </c>
      <c r="L95" s="330">
        <v>708</v>
      </c>
      <c r="M95" s="331">
        <v>708</v>
      </c>
      <c r="N95" s="311">
        <f>L95-M95</f>
        <v>0</v>
      </c>
      <c r="O95" s="311">
        <f>$F95*N95</f>
        <v>0</v>
      </c>
      <c r="P95" s="311">
        <f>O95/1000000</f>
        <v>0</v>
      </c>
      <c r="Q95" s="451"/>
    </row>
    <row r="96" spans="1:17" ht="15.75" customHeight="1">
      <c r="A96" s="258"/>
      <c r="B96" s="306" t="s">
        <v>26</v>
      </c>
      <c r="C96" s="275"/>
      <c r="D96" s="52"/>
      <c r="E96" s="52"/>
      <c r="F96" s="309"/>
      <c r="G96" s="409"/>
      <c r="H96" s="412"/>
      <c r="I96" s="311"/>
      <c r="J96" s="311"/>
      <c r="K96" s="311"/>
      <c r="L96" s="313"/>
      <c r="M96" s="311"/>
      <c r="N96" s="311"/>
      <c r="O96" s="311"/>
      <c r="P96" s="311"/>
      <c r="Q96" s="451"/>
    </row>
    <row r="97" spans="1:17" ht="16.5" customHeight="1">
      <c r="A97" s="258">
        <v>65</v>
      </c>
      <c r="B97" s="85" t="s">
        <v>77</v>
      </c>
      <c r="C97" s="324">
        <v>5295192</v>
      </c>
      <c r="D97" s="316" t="s">
        <v>12</v>
      </c>
      <c r="E97" s="316" t="s">
        <v>329</v>
      </c>
      <c r="F97" s="324">
        <v>100</v>
      </c>
      <c r="G97" s="330">
        <v>15831</v>
      </c>
      <c r="H97" s="331">
        <v>15641</v>
      </c>
      <c r="I97" s="331">
        <f>G97-H97</f>
        <v>190</v>
      </c>
      <c r="J97" s="331">
        <f>$F97*I97</f>
        <v>19000</v>
      </c>
      <c r="K97" s="332">
        <f>J97/1000000</f>
        <v>0.019</v>
      </c>
      <c r="L97" s="330">
        <v>119393</v>
      </c>
      <c r="M97" s="331">
        <v>119259</v>
      </c>
      <c r="N97" s="331">
        <f>L97-M97</f>
        <v>134</v>
      </c>
      <c r="O97" s="331">
        <f>$F97*N97</f>
        <v>13400</v>
      </c>
      <c r="P97" s="332">
        <f>O97/1000000</f>
        <v>0.0134</v>
      </c>
      <c r="Q97" s="451"/>
    </row>
    <row r="98" spans="1:17" ht="16.5" customHeight="1">
      <c r="A98" s="258">
        <v>66</v>
      </c>
      <c r="B98" s="303" t="s">
        <v>45</v>
      </c>
      <c r="C98" s="302"/>
      <c r="D98" s="121"/>
      <c r="E98" s="121"/>
      <c r="F98" s="309"/>
      <c r="G98" s="409"/>
      <c r="H98" s="412"/>
      <c r="I98" s="311"/>
      <c r="J98" s="311"/>
      <c r="K98" s="311"/>
      <c r="L98" s="313"/>
      <c r="M98" s="311"/>
      <c r="N98" s="311"/>
      <c r="O98" s="311"/>
      <c r="P98" s="311"/>
      <c r="Q98" s="451"/>
    </row>
    <row r="99" spans="1:17" ht="16.5" customHeight="1">
      <c r="A99" s="258">
        <v>67</v>
      </c>
      <c r="B99" s="301" t="s">
        <v>330</v>
      </c>
      <c r="C99" s="302">
        <v>4865149</v>
      </c>
      <c r="D99" s="121" t="s">
        <v>12</v>
      </c>
      <c r="E99" s="93" t="s">
        <v>329</v>
      </c>
      <c r="F99" s="309">
        <v>187.5</v>
      </c>
      <c r="G99" s="330">
        <v>998117</v>
      </c>
      <c r="H99" s="267">
        <v>998202</v>
      </c>
      <c r="I99" s="311">
        <f>G99-H99</f>
        <v>-85</v>
      </c>
      <c r="J99" s="311">
        <f>$F99*I99</f>
        <v>-15937.5</v>
      </c>
      <c r="K99" s="311">
        <f>J99/1000000</f>
        <v>-0.0159375</v>
      </c>
      <c r="L99" s="330">
        <v>999961</v>
      </c>
      <c r="M99" s="267">
        <v>999962</v>
      </c>
      <c r="N99" s="311">
        <f>L99-M99</f>
        <v>-1</v>
      </c>
      <c r="O99" s="311">
        <f>$F99*N99</f>
        <v>-187.5</v>
      </c>
      <c r="P99" s="311">
        <f>O99/1000000</f>
        <v>-0.0001875</v>
      </c>
      <c r="Q99" s="452"/>
    </row>
    <row r="100" spans="1:17" ht="16.5" customHeight="1">
      <c r="A100" s="258">
        <v>68</v>
      </c>
      <c r="B100" s="301" t="s">
        <v>423</v>
      </c>
      <c r="C100" s="302">
        <v>5295156</v>
      </c>
      <c r="D100" s="121" t="s">
        <v>12</v>
      </c>
      <c r="E100" s="93" t="s">
        <v>329</v>
      </c>
      <c r="F100" s="309">
        <v>400</v>
      </c>
      <c r="G100" s="330">
        <v>952798</v>
      </c>
      <c r="H100" s="267">
        <v>953634</v>
      </c>
      <c r="I100" s="311">
        <f>G100-H100</f>
        <v>-836</v>
      </c>
      <c r="J100" s="311">
        <f>$F100*I100</f>
        <v>-334400</v>
      </c>
      <c r="K100" s="311">
        <f>J100/1000000</f>
        <v>-0.3344</v>
      </c>
      <c r="L100" s="330">
        <v>995604</v>
      </c>
      <c r="M100" s="267">
        <v>995619</v>
      </c>
      <c r="N100" s="311">
        <f>L100-M100</f>
        <v>-15</v>
      </c>
      <c r="O100" s="311">
        <f>$F100*N100</f>
        <v>-6000</v>
      </c>
      <c r="P100" s="311">
        <f>O100/1000000</f>
        <v>-0.006</v>
      </c>
      <c r="Q100" s="452"/>
    </row>
    <row r="101" spans="1:17" ht="16.5" customHeight="1">
      <c r="A101" s="258">
        <v>69</v>
      </c>
      <c r="B101" s="301" t="s">
        <v>424</v>
      </c>
      <c r="C101" s="302">
        <v>5295157</v>
      </c>
      <c r="D101" s="121" t="s">
        <v>12</v>
      </c>
      <c r="E101" s="93" t="s">
        <v>329</v>
      </c>
      <c r="F101" s="309">
        <v>400</v>
      </c>
      <c r="G101" s="330">
        <v>13215</v>
      </c>
      <c r="H101" s="267">
        <v>13728</v>
      </c>
      <c r="I101" s="311">
        <f>G101-H101</f>
        <v>-513</v>
      </c>
      <c r="J101" s="311">
        <f>$F101*I101</f>
        <v>-205200</v>
      </c>
      <c r="K101" s="311">
        <f>J101/1000000</f>
        <v>-0.2052</v>
      </c>
      <c r="L101" s="330">
        <v>72112</v>
      </c>
      <c r="M101" s="267">
        <v>72077</v>
      </c>
      <c r="N101" s="311">
        <f>L101-M101</f>
        <v>35</v>
      </c>
      <c r="O101" s="311">
        <f>$F101*N101</f>
        <v>14000</v>
      </c>
      <c r="P101" s="311">
        <f>O101/1000000</f>
        <v>0.014</v>
      </c>
      <c r="Q101" s="452"/>
    </row>
    <row r="102" spans="1:17" ht="16.5" customHeight="1">
      <c r="A102" s="258"/>
      <c r="B102" s="306" t="s">
        <v>34</v>
      </c>
      <c r="C102" s="324"/>
      <c r="D102" s="338"/>
      <c r="E102" s="316"/>
      <c r="F102" s="324"/>
      <c r="G102" s="413"/>
      <c r="H102" s="412"/>
      <c r="I102" s="331"/>
      <c r="J102" s="331"/>
      <c r="K102" s="332"/>
      <c r="L102" s="330"/>
      <c r="M102" s="331"/>
      <c r="N102" s="331"/>
      <c r="O102" s="331"/>
      <c r="P102" s="332"/>
      <c r="Q102" s="451"/>
    </row>
    <row r="103" spans="1:17" ht="16.5" customHeight="1">
      <c r="A103" s="258">
        <v>70</v>
      </c>
      <c r="B103" s="783" t="s">
        <v>343</v>
      </c>
      <c r="C103" s="324">
        <v>5128439</v>
      </c>
      <c r="D103" s="337" t="s">
        <v>12</v>
      </c>
      <c r="E103" s="316" t="s">
        <v>329</v>
      </c>
      <c r="F103" s="324">
        <v>800</v>
      </c>
      <c r="G103" s="330">
        <v>936637</v>
      </c>
      <c r="H103" s="331">
        <v>938312</v>
      </c>
      <c r="I103" s="331">
        <f>G103-H103</f>
        <v>-1675</v>
      </c>
      <c r="J103" s="331">
        <f>$F103*I103</f>
        <v>-1340000</v>
      </c>
      <c r="K103" s="332">
        <f>J103/1000000</f>
        <v>-1.34</v>
      </c>
      <c r="L103" s="330">
        <v>998176</v>
      </c>
      <c r="M103" s="331">
        <v>998182</v>
      </c>
      <c r="N103" s="331">
        <f>L103-M103</f>
        <v>-6</v>
      </c>
      <c r="O103" s="331">
        <f>$F103*N103</f>
        <v>-4800</v>
      </c>
      <c r="P103" s="332">
        <f>O103/1000000</f>
        <v>-0.0048</v>
      </c>
      <c r="Q103" s="461"/>
    </row>
    <row r="104" spans="1:17" ht="16.5" customHeight="1">
      <c r="A104" s="258"/>
      <c r="B104" s="679" t="s">
        <v>420</v>
      </c>
      <c r="C104" s="324"/>
      <c r="D104" s="337"/>
      <c r="E104" s="316"/>
      <c r="F104" s="324"/>
      <c r="G104" s="330"/>
      <c r="H104" s="331"/>
      <c r="I104" s="331"/>
      <c r="J104" s="331"/>
      <c r="K104" s="331"/>
      <c r="L104" s="330"/>
      <c r="M104" s="331"/>
      <c r="N104" s="331"/>
      <c r="O104" s="331"/>
      <c r="P104" s="331"/>
      <c r="Q104" s="461"/>
    </row>
    <row r="105" spans="1:17" ht="16.5" customHeight="1">
      <c r="A105" s="258">
        <v>70</v>
      </c>
      <c r="B105" s="680" t="s">
        <v>421</v>
      </c>
      <c r="C105" s="324">
        <v>5295127</v>
      </c>
      <c r="D105" s="337" t="s">
        <v>12</v>
      </c>
      <c r="E105" s="316" t="s">
        <v>329</v>
      </c>
      <c r="F105" s="324">
        <v>100</v>
      </c>
      <c r="G105" s="330">
        <v>416099</v>
      </c>
      <c r="H105" s="331">
        <v>411697</v>
      </c>
      <c r="I105" s="331">
        <f>G105-H105</f>
        <v>4402</v>
      </c>
      <c r="J105" s="331">
        <f>$F105*I105</f>
        <v>440200</v>
      </c>
      <c r="K105" s="332">
        <f>J105/1000000</f>
        <v>0.4402</v>
      </c>
      <c r="L105" s="330">
        <v>84601</v>
      </c>
      <c r="M105" s="331">
        <v>84596</v>
      </c>
      <c r="N105" s="331">
        <f>L105-M105</f>
        <v>5</v>
      </c>
      <c r="O105" s="331">
        <f>$F105*N105</f>
        <v>500</v>
      </c>
      <c r="P105" s="332">
        <f>O105/1000000</f>
        <v>0.0005</v>
      </c>
      <c r="Q105" s="461"/>
    </row>
    <row r="106" spans="1:17" ht="16.5" customHeight="1">
      <c r="A106" s="258">
        <v>71</v>
      </c>
      <c r="B106" s="680" t="s">
        <v>425</v>
      </c>
      <c r="C106" s="324">
        <v>5128400</v>
      </c>
      <c r="D106" s="337" t="s">
        <v>12</v>
      </c>
      <c r="E106" s="316" t="s">
        <v>329</v>
      </c>
      <c r="F106" s="324">
        <v>1000</v>
      </c>
      <c r="G106" s="330">
        <v>5324</v>
      </c>
      <c r="H106" s="331">
        <v>5604</v>
      </c>
      <c r="I106" s="331">
        <f>G106-H106</f>
        <v>-280</v>
      </c>
      <c r="J106" s="331">
        <f>$F106*I106</f>
        <v>-280000</v>
      </c>
      <c r="K106" s="332">
        <f>J106/1000000</f>
        <v>-0.28</v>
      </c>
      <c r="L106" s="330">
        <v>1888</v>
      </c>
      <c r="M106" s="331">
        <v>1888</v>
      </c>
      <c r="N106" s="331">
        <f>L106-M106</f>
        <v>0</v>
      </c>
      <c r="O106" s="331">
        <f>$F106*N106</f>
        <v>0</v>
      </c>
      <c r="P106" s="332">
        <f>O106/1000000</f>
        <v>0</v>
      </c>
      <c r="Q106" s="461"/>
    </row>
    <row r="107" spans="2:17" ht="16.5" customHeight="1">
      <c r="B107" s="306" t="s">
        <v>180</v>
      </c>
      <c r="C107" s="324"/>
      <c r="D107" s="337"/>
      <c r="E107" s="316"/>
      <c r="F107" s="324"/>
      <c r="G107" s="413"/>
      <c r="H107" s="412"/>
      <c r="I107" s="331"/>
      <c r="J107" s="331"/>
      <c r="K107" s="331"/>
      <c r="L107" s="330"/>
      <c r="M107" s="331"/>
      <c r="N107" s="331"/>
      <c r="O107" s="331"/>
      <c r="P107" s="331"/>
      <c r="Q107" s="451"/>
    </row>
    <row r="108" spans="1:17" ht="16.5" customHeight="1">
      <c r="A108" s="258">
        <v>72</v>
      </c>
      <c r="B108" s="301" t="s">
        <v>345</v>
      </c>
      <c r="C108" s="324">
        <v>4902555</v>
      </c>
      <c r="D108" s="337" t="s">
        <v>12</v>
      </c>
      <c r="E108" s="316" t="s">
        <v>329</v>
      </c>
      <c r="F108" s="324">
        <v>75</v>
      </c>
      <c r="G108" s="330">
        <v>10812</v>
      </c>
      <c r="H108" s="331">
        <v>10812</v>
      </c>
      <c r="I108" s="331">
        <f>G108-H108</f>
        <v>0</v>
      </c>
      <c r="J108" s="331">
        <f>$F108*I108</f>
        <v>0</v>
      </c>
      <c r="K108" s="332">
        <f>J108/1000000</f>
        <v>0</v>
      </c>
      <c r="L108" s="330">
        <v>21999</v>
      </c>
      <c r="M108" s="331">
        <v>21965</v>
      </c>
      <c r="N108" s="331">
        <f>L108-M108</f>
        <v>34</v>
      </c>
      <c r="O108" s="331">
        <f>$F108*N108</f>
        <v>2550</v>
      </c>
      <c r="P108" s="332">
        <f>O108/1000000</f>
        <v>0.00255</v>
      </c>
      <c r="Q108" s="461"/>
    </row>
    <row r="109" spans="1:17" ht="16.5" customHeight="1">
      <c r="A109" s="258">
        <v>73</v>
      </c>
      <c r="B109" s="301" t="s">
        <v>346</v>
      </c>
      <c r="C109" s="324">
        <v>4902581</v>
      </c>
      <c r="D109" s="337" t="s">
        <v>12</v>
      </c>
      <c r="E109" s="316" t="s">
        <v>329</v>
      </c>
      <c r="F109" s="324">
        <v>100</v>
      </c>
      <c r="G109" s="330">
        <v>5305</v>
      </c>
      <c r="H109" s="331">
        <v>5305</v>
      </c>
      <c r="I109" s="331">
        <f>G109-H109</f>
        <v>0</v>
      </c>
      <c r="J109" s="331">
        <f>$F109*I109</f>
        <v>0</v>
      </c>
      <c r="K109" s="332">
        <f>J109/1000000</f>
        <v>0</v>
      </c>
      <c r="L109" s="330">
        <v>13887</v>
      </c>
      <c r="M109" s="331">
        <v>13829</v>
      </c>
      <c r="N109" s="331">
        <f>L109-M109</f>
        <v>58</v>
      </c>
      <c r="O109" s="331">
        <f>$F109*N109</f>
        <v>5800</v>
      </c>
      <c r="P109" s="332">
        <f>O109/1000000</f>
        <v>0.0058</v>
      </c>
      <c r="Q109" s="451"/>
    </row>
    <row r="110" spans="2:17" ht="16.5" customHeight="1">
      <c r="B110" s="306" t="s">
        <v>399</v>
      </c>
      <c r="C110" s="324"/>
      <c r="D110" s="337"/>
      <c r="E110" s="316"/>
      <c r="F110" s="324"/>
      <c r="G110" s="330"/>
      <c r="H110" s="331"/>
      <c r="I110" s="331"/>
      <c r="J110" s="331"/>
      <c r="K110" s="331"/>
      <c r="L110" s="330"/>
      <c r="M110" s="331"/>
      <c r="N110" s="331"/>
      <c r="O110" s="331"/>
      <c r="P110" s="331"/>
      <c r="Q110" s="451"/>
    </row>
    <row r="111" spans="1:17" ht="15" customHeight="1">
      <c r="A111" s="258">
        <v>74</v>
      </c>
      <c r="B111" s="301" t="s">
        <v>400</v>
      </c>
      <c r="C111" s="324">
        <v>4864861</v>
      </c>
      <c r="D111" s="337" t="s">
        <v>12</v>
      </c>
      <c r="E111" s="316" t="s">
        <v>329</v>
      </c>
      <c r="F111" s="324">
        <v>500</v>
      </c>
      <c r="G111" s="330">
        <v>10834</v>
      </c>
      <c r="H111" s="331">
        <v>10518</v>
      </c>
      <c r="I111" s="331">
        <f aca="true" t="shared" si="18" ref="I111:I118">G111-H111</f>
        <v>316</v>
      </c>
      <c r="J111" s="331">
        <f aca="true" t="shared" si="19" ref="J111:J118">$F111*I111</f>
        <v>158000</v>
      </c>
      <c r="K111" s="332">
        <f aca="true" t="shared" si="20" ref="K111:K118">J111/1000000</f>
        <v>0.158</v>
      </c>
      <c r="L111" s="330">
        <v>3137</v>
      </c>
      <c r="M111" s="331">
        <v>3137</v>
      </c>
      <c r="N111" s="331">
        <f aca="true" t="shared" si="21" ref="N111:N118">L111-M111</f>
        <v>0</v>
      </c>
      <c r="O111" s="331">
        <f aca="true" t="shared" si="22" ref="O111:O118">$F111*N111</f>
        <v>0</v>
      </c>
      <c r="P111" s="332">
        <f aca="true" t="shared" si="23" ref="P111:P118">O111/1000000</f>
        <v>0</v>
      </c>
      <c r="Q111" s="461"/>
    </row>
    <row r="112" spans="1:17" ht="15" customHeight="1">
      <c r="A112" s="258">
        <v>75</v>
      </c>
      <c r="B112" s="301" t="s">
        <v>401</v>
      </c>
      <c r="C112" s="324">
        <v>4864877</v>
      </c>
      <c r="D112" s="337" t="s">
        <v>12</v>
      </c>
      <c r="E112" s="316" t="s">
        <v>329</v>
      </c>
      <c r="F112" s="324">
        <v>1000</v>
      </c>
      <c r="G112" s="330">
        <v>173</v>
      </c>
      <c r="H112" s="331">
        <v>507</v>
      </c>
      <c r="I112" s="331">
        <f t="shared" si="18"/>
        <v>-334</v>
      </c>
      <c r="J112" s="331">
        <f t="shared" si="19"/>
        <v>-334000</v>
      </c>
      <c r="K112" s="332">
        <f t="shared" si="20"/>
        <v>-0.334</v>
      </c>
      <c r="L112" s="330">
        <v>4079</v>
      </c>
      <c r="M112" s="331">
        <v>4082</v>
      </c>
      <c r="N112" s="331">
        <f t="shared" si="21"/>
        <v>-3</v>
      </c>
      <c r="O112" s="331">
        <f t="shared" si="22"/>
        <v>-3000</v>
      </c>
      <c r="P112" s="332">
        <f t="shared" si="23"/>
        <v>-0.003</v>
      </c>
      <c r="Q112" s="451"/>
    </row>
    <row r="113" spans="1:17" ht="15" customHeight="1">
      <c r="A113" s="258">
        <v>76</v>
      </c>
      <c r="B113" s="301" t="s">
        <v>402</v>
      </c>
      <c r="C113" s="324">
        <v>4864841</v>
      </c>
      <c r="D113" s="337" t="s">
        <v>12</v>
      </c>
      <c r="E113" s="316" t="s">
        <v>329</v>
      </c>
      <c r="F113" s="324">
        <v>1000</v>
      </c>
      <c r="G113" s="330">
        <v>989311</v>
      </c>
      <c r="H113" s="331">
        <v>990078</v>
      </c>
      <c r="I113" s="331">
        <f t="shared" si="18"/>
        <v>-767</v>
      </c>
      <c r="J113" s="331">
        <f t="shared" si="19"/>
        <v>-767000</v>
      </c>
      <c r="K113" s="332">
        <f t="shared" si="20"/>
        <v>-0.767</v>
      </c>
      <c r="L113" s="330">
        <v>1105</v>
      </c>
      <c r="M113" s="331">
        <v>1098</v>
      </c>
      <c r="N113" s="331">
        <f t="shared" si="21"/>
        <v>7</v>
      </c>
      <c r="O113" s="331">
        <f t="shared" si="22"/>
        <v>7000</v>
      </c>
      <c r="P113" s="332">
        <f t="shared" si="23"/>
        <v>0.007</v>
      </c>
      <c r="Q113" s="451"/>
    </row>
    <row r="114" spans="1:17" ht="15" customHeight="1">
      <c r="A114" s="258">
        <v>77</v>
      </c>
      <c r="B114" s="301" t="s">
        <v>403</v>
      </c>
      <c r="C114" s="324">
        <v>4864882</v>
      </c>
      <c r="D114" s="337" t="s">
        <v>12</v>
      </c>
      <c r="E114" s="316" t="s">
        <v>329</v>
      </c>
      <c r="F114" s="324">
        <v>1000</v>
      </c>
      <c r="G114" s="330">
        <v>6286</v>
      </c>
      <c r="H114" s="331">
        <v>6306</v>
      </c>
      <c r="I114" s="331">
        <f t="shared" si="18"/>
        <v>-20</v>
      </c>
      <c r="J114" s="331">
        <f t="shared" si="19"/>
        <v>-20000</v>
      </c>
      <c r="K114" s="332">
        <f t="shared" si="20"/>
        <v>-0.02</v>
      </c>
      <c r="L114" s="330">
        <v>6498</v>
      </c>
      <c r="M114" s="331">
        <v>6499</v>
      </c>
      <c r="N114" s="331">
        <f t="shared" si="21"/>
        <v>-1</v>
      </c>
      <c r="O114" s="331">
        <f t="shared" si="22"/>
        <v>-1000</v>
      </c>
      <c r="P114" s="332">
        <f t="shared" si="23"/>
        <v>-0.001</v>
      </c>
      <c r="Q114" s="451"/>
    </row>
    <row r="115" spans="1:17" ht="15" customHeight="1">
      <c r="A115" s="258">
        <v>78</v>
      </c>
      <c r="B115" s="301" t="s">
        <v>404</v>
      </c>
      <c r="C115" s="324">
        <v>4864824</v>
      </c>
      <c r="D115" s="337" t="s">
        <v>12</v>
      </c>
      <c r="E115" s="316" t="s">
        <v>329</v>
      </c>
      <c r="F115" s="324">
        <v>160</v>
      </c>
      <c r="G115" s="330">
        <v>7568</v>
      </c>
      <c r="H115" s="331">
        <v>7521</v>
      </c>
      <c r="I115" s="331">
        <f>G115-H115</f>
        <v>47</v>
      </c>
      <c r="J115" s="331">
        <f>$F115*I115</f>
        <v>7520</v>
      </c>
      <c r="K115" s="331">
        <f>J115/1000000</f>
        <v>0.00752</v>
      </c>
      <c r="L115" s="330">
        <v>999795</v>
      </c>
      <c r="M115" s="331">
        <v>999793</v>
      </c>
      <c r="N115" s="331">
        <f>L115-M115</f>
        <v>2</v>
      </c>
      <c r="O115" s="331">
        <f>$F115*N115</f>
        <v>320</v>
      </c>
      <c r="P115" s="331">
        <f>O115/1000000</f>
        <v>0.00032</v>
      </c>
      <c r="Q115" s="461"/>
    </row>
    <row r="116" spans="1:17" ht="15" customHeight="1">
      <c r="A116" s="273">
        <v>79</v>
      </c>
      <c r="B116" s="301" t="s">
        <v>405</v>
      </c>
      <c r="C116" s="324">
        <v>5295121</v>
      </c>
      <c r="D116" s="337" t="s">
        <v>12</v>
      </c>
      <c r="E116" s="316" t="s">
        <v>329</v>
      </c>
      <c r="F116" s="324">
        <v>100</v>
      </c>
      <c r="G116" s="330">
        <v>195088</v>
      </c>
      <c r="H116" s="331">
        <v>194334</v>
      </c>
      <c r="I116" s="331">
        <f>G116-H116</f>
        <v>754</v>
      </c>
      <c r="J116" s="331">
        <f>$F116*I116</f>
        <v>75400</v>
      </c>
      <c r="K116" s="331">
        <f>J116/1000000</f>
        <v>0.0754</v>
      </c>
      <c r="L116" s="330">
        <v>48931</v>
      </c>
      <c r="M116" s="331">
        <v>47062</v>
      </c>
      <c r="N116" s="331">
        <f>L116-M116</f>
        <v>1869</v>
      </c>
      <c r="O116" s="331">
        <f>$F116*N116</f>
        <v>186900</v>
      </c>
      <c r="P116" s="331">
        <f>O116/1000000</f>
        <v>0.1869</v>
      </c>
      <c r="Q116" s="461"/>
    </row>
    <row r="117" spans="1:17" ht="15" customHeight="1">
      <c r="A117" s="313">
        <v>80</v>
      </c>
      <c r="B117" s="301" t="s">
        <v>427</v>
      </c>
      <c r="C117" s="324">
        <v>4864879</v>
      </c>
      <c r="D117" s="337" t="s">
        <v>12</v>
      </c>
      <c r="E117" s="316" t="s">
        <v>329</v>
      </c>
      <c r="F117" s="324">
        <v>1000</v>
      </c>
      <c r="G117" s="330">
        <v>3857</v>
      </c>
      <c r="H117" s="331">
        <v>3716</v>
      </c>
      <c r="I117" s="331">
        <f>G117-H117</f>
        <v>141</v>
      </c>
      <c r="J117" s="331">
        <f>$F117*I117</f>
        <v>141000</v>
      </c>
      <c r="K117" s="331">
        <f>J117/1000000</f>
        <v>0.141</v>
      </c>
      <c r="L117" s="330">
        <v>709</v>
      </c>
      <c r="M117" s="331">
        <v>707</v>
      </c>
      <c r="N117" s="331">
        <f>L117-M117</f>
        <v>2</v>
      </c>
      <c r="O117" s="331">
        <f>$F117*N117</f>
        <v>2000</v>
      </c>
      <c r="P117" s="331">
        <f>O117/1000000</f>
        <v>0.002</v>
      </c>
      <c r="Q117" s="798"/>
    </row>
    <row r="118" spans="1:17" s="104" customFormat="1" ht="15" customHeight="1">
      <c r="A118" s="313">
        <v>81</v>
      </c>
      <c r="B118" s="301" t="s">
        <v>428</v>
      </c>
      <c r="C118" s="691">
        <v>4864847</v>
      </c>
      <c r="D118" s="691" t="s">
        <v>12</v>
      </c>
      <c r="E118" s="316" t="s">
        <v>329</v>
      </c>
      <c r="F118" s="267">
        <v>1000</v>
      </c>
      <c r="G118" s="330">
        <v>4143</v>
      </c>
      <c r="H118" s="302">
        <v>4054</v>
      </c>
      <c r="I118" s="302">
        <f t="shared" si="18"/>
        <v>89</v>
      </c>
      <c r="J118" s="302">
        <f t="shared" si="19"/>
        <v>89000</v>
      </c>
      <c r="K118" s="267">
        <f t="shared" si="20"/>
        <v>0.089</v>
      </c>
      <c r="L118" s="330">
        <v>6908</v>
      </c>
      <c r="M118" s="302">
        <v>6908</v>
      </c>
      <c r="N118" s="302">
        <f t="shared" si="21"/>
        <v>0</v>
      </c>
      <c r="O118" s="302">
        <f t="shared" si="22"/>
        <v>0</v>
      </c>
      <c r="P118" s="267">
        <f t="shared" si="23"/>
        <v>0</v>
      </c>
      <c r="Q118" s="798"/>
    </row>
    <row r="119" spans="2:17" ht="15.75" customHeight="1">
      <c r="B119" s="336" t="s">
        <v>437</v>
      </c>
      <c r="C119" s="38"/>
      <c r="D119" s="121"/>
      <c r="E119" s="93"/>
      <c r="F119" s="39"/>
      <c r="G119" s="330"/>
      <c r="H119" s="331"/>
      <c r="I119" s="311"/>
      <c r="J119" s="311"/>
      <c r="K119" s="311"/>
      <c r="L119" s="330"/>
      <c r="M119" s="331"/>
      <c r="N119" s="311"/>
      <c r="O119" s="311"/>
      <c r="P119" s="311"/>
      <c r="Q119" s="452"/>
    </row>
    <row r="120" spans="1:17" ht="15.75" customHeight="1">
      <c r="A120" s="313">
        <v>82</v>
      </c>
      <c r="B120" s="746" t="s">
        <v>438</v>
      </c>
      <c r="C120" s="38">
        <v>4865158</v>
      </c>
      <c r="D120" s="121" t="s">
        <v>12</v>
      </c>
      <c r="E120" s="93" t="s">
        <v>329</v>
      </c>
      <c r="F120" s="453">
        <v>200</v>
      </c>
      <c r="G120" s="330">
        <v>998442</v>
      </c>
      <c r="H120" s="331">
        <v>998916</v>
      </c>
      <c r="I120" s="311">
        <f>G120-H120</f>
        <v>-474</v>
      </c>
      <c r="J120" s="311">
        <f>$F120*I120</f>
        <v>-94800</v>
      </c>
      <c r="K120" s="311">
        <f>J120/1000000</f>
        <v>-0.0948</v>
      </c>
      <c r="L120" s="330">
        <v>14111</v>
      </c>
      <c r="M120" s="331">
        <v>14066</v>
      </c>
      <c r="N120" s="311">
        <f>L120-M120</f>
        <v>45</v>
      </c>
      <c r="O120" s="311">
        <f>$F120*N120</f>
        <v>9000</v>
      </c>
      <c r="P120" s="311">
        <f>O120/1000000</f>
        <v>0.009</v>
      </c>
      <c r="Q120" s="452"/>
    </row>
    <row r="121" spans="1:17" ht="15.75" customHeight="1">
      <c r="A121" s="313">
        <v>83</v>
      </c>
      <c r="B121" s="746" t="s">
        <v>439</v>
      </c>
      <c r="C121" s="38">
        <v>4864816</v>
      </c>
      <c r="D121" s="121" t="s">
        <v>12</v>
      </c>
      <c r="E121" s="93" t="s">
        <v>329</v>
      </c>
      <c r="F121" s="453">
        <v>187.5</v>
      </c>
      <c r="G121" s="330">
        <v>995484</v>
      </c>
      <c r="H121" s="331">
        <v>995611</v>
      </c>
      <c r="I121" s="311">
        <f>G121-H121</f>
        <v>-127</v>
      </c>
      <c r="J121" s="311">
        <f>$F121*I121</f>
        <v>-23812.5</v>
      </c>
      <c r="K121" s="311">
        <f>J121/1000000</f>
        <v>-0.0238125</v>
      </c>
      <c r="L121" s="330">
        <v>5537</v>
      </c>
      <c r="M121" s="331">
        <v>5606</v>
      </c>
      <c r="N121" s="311">
        <f>L121-M121</f>
        <v>-69</v>
      </c>
      <c r="O121" s="311">
        <f>$F121*N121</f>
        <v>-12937.5</v>
      </c>
      <c r="P121" s="311">
        <f>O121/1000000</f>
        <v>-0.0129375</v>
      </c>
      <c r="Q121" s="452"/>
    </row>
    <row r="122" spans="1:17" ht="15.75" customHeight="1">
      <c r="A122" s="311">
        <v>84</v>
      </c>
      <c r="B122" s="746" t="s">
        <v>440</v>
      </c>
      <c r="C122" s="38">
        <v>4864808</v>
      </c>
      <c r="D122" s="121" t="s">
        <v>12</v>
      </c>
      <c r="E122" s="93" t="s">
        <v>329</v>
      </c>
      <c r="F122" s="453">
        <v>187.5</v>
      </c>
      <c r="G122" s="330">
        <v>995935</v>
      </c>
      <c r="H122" s="331">
        <v>996631</v>
      </c>
      <c r="I122" s="311">
        <f>G122-H122</f>
        <v>-696</v>
      </c>
      <c r="J122" s="311">
        <f>$F122*I122</f>
        <v>-130500</v>
      </c>
      <c r="K122" s="311">
        <f>J122/1000000</f>
        <v>-0.1305</v>
      </c>
      <c r="L122" s="330">
        <v>4305</v>
      </c>
      <c r="M122" s="331">
        <v>4321</v>
      </c>
      <c r="N122" s="311">
        <f>L122-M122</f>
        <v>-16</v>
      </c>
      <c r="O122" s="311">
        <f>$F122*N122</f>
        <v>-3000</v>
      </c>
      <c r="P122" s="311">
        <f>O122/1000000</f>
        <v>-0.003</v>
      </c>
      <c r="Q122" s="452"/>
    </row>
    <row r="123" spans="1:17" ht="15.75" customHeight="1">
      <c r="A123" s="311">
        <v>85</v>
      </c>
      <c r="B123" s="746" t="s">
        <v>441</v>
      </c>
      <c r="C123" s="38">
        <v>4865005</v>
      </c>
      <c r="D123" s="121" t="s">
        <v>12</v>
      </c>
      <c r="E123" s="93" t="s">
        <v>329</v>
      </c>
      <c r="F123" s="453">
        <v>250</v>
      </c>
      <c r="G123" s="330">
        <v>3052</v>
      </c>
      <c r="H123" s="331">
        <v>3052</v>
      </c>
      <c r="I123" s="311">
        <f>G123-H123</f>
        <v>0</v>
      </c>
      <c r="J123" s="311">
        <f>$F123*I123</f>
        <v>0</v>
      </c>
      <c r="K123" s="311">
        <f>J123/1000000</f>
        <v>0</v>
      </c>
      <c r="L123" s="330">
        <v>7764</v>
      </c>
      <c r="M123" s="331">
        <v>7764</v>
      </c>
      <c r="N123" s="311">
        <f>L123-M123</f>
        <v>0</v>
      </c>
      <c r="O123" s="311">
        <f>$F123*N123</f>
        <v>0</v>
      </c>
      <c r="P123" s="311">
        <f>O123/1000000</f>
        <v>0</v>
      </c>
      <c r="Q123" s="452"/>
    </row>
    <row r="124" spans="1:17" s="485" customFormat="1" ht="14.25" customHeight="1" thickBot="1">
      <c r="A124" s="784">
        <v>86</v>
      </c>
      <c r="B124" s="785" t="s">
        <v>442</v>
      </c>
      <c r="C124" s="729">
        <v>4864822</v>
      </c>
      <c r="D124" s="250" t="s">
        <v>12</v>
      </c>
      <c r="E124" s="251" t="s">
        <v>329</v>
      </c>
      <c r="F124" s="729">
        <v>100</v>
      </c>
      <c r="G124" s="449">
        <v>998480</v>
      </c>
      <c r="H124" s="450">
        <v>999554</v>
      </c>
      <c r="I124" s="315">
        <f>G124-H124</f>
        <v>-1074</v>
      </c>
      <c r="J124" s="315">
        <f>$F124*I124</f>
        <v>-107400</v>
      </c>
      <c r="K124" s="315">
        <f>J124/1000000</f>
        <v>-0.1074</v>
      </c>
      <c r="L124" s="449">
        <v>28316</v>
      </c>
      <c r="M124" s="450">
        <v>28242</v>
      </c>
      <c r="N124" s="315">
        <f>L124-M124</f>
        <v>74</v>
      </c>
      <c r="O124" s="315">
        <f>$F124*N124</f>
        <v>7400</v>
      </c>
      <c r="P124" s="315">
        <f>O124/1000000</f>
        <v>0.0074</v>
      </c>
      <c r="Q124" s="786"/>
    </row>
    <row r="125" spans="1:17" s="482" customFormat="1" ht="9" customHeight="1" thickTop="1">
      <c r="A125" s="43"/>
      <c r="B125" s="759"/>
      <c r="C125" s="483"/>
      <c r="D125" s="121"/>
      <c r="E125" s="93"/>
      <c r="F125" s="483"/>
      <c r="G125" s="331"/>
      <c r="H125" s="331"/>
      <c r="I125" s="311"/>
      <c r="J125" s="311"/>
      <c r="K125" s="311"/>
      <c r="L125" s="331"/>
      <c r="M125" s="331"/>
      <c r="N125" s="311"/>
      <c r="O125" s="311"/>
      <c r="P125" s="311"/>
      <c r="Q125" s="813"/>
    </row>
    <row r="126" spans="1:16" ht="21" customHeight="1">
      <c r="A126" s="182" t="s">
        <v>295</v>
      </c>
      <c r="C126" s="55"/>
      <c r="D126" s="89"/>
      <c r="E126" s="89"/>
      <c r="F126" s="583"/>
      <c r="K126" s="584">
        <f>SUM(K8:K125)</f>
        <v>-64.82595666000002</v>
      </c>
      <c r="L126" s="20"/>
      <c r="M126" s="20"/>
      <c r="N126" s="20"/>
      <c r="O126" s="20"/>
      <c r="P126" s="584">
        <f>SUM(P8:P125)</f>
        <v>0.9298033199999999</v>
      </c>
    </row>
    <row r="127" spans="3:16" ht="9.75" customHeight="1" hidden="1">
      <c r="C127" s="89"/>
      <c r="D127" s="89"/>
      <c r="E127" s="89"/>
      <c r="F127" s="583"/>
      <c r="L127" s="535"/>
      <c r="M127" s="535"/>
      <c r="N127" s="535"/>
      <c r="O127" s="535"/>
      <c r="P127" s="535"/>
    </row>
    <row r="128" spans="1:17" ht="24" thickBot="1">
      <c r="A128" s="386" t="s">
        <v>184</v>
      </c>
      <c r="C128" s="89"/>
      <c r="D128" s="89"/>
      <c r="E128" s="89"/>
      <c r="F128" s="583"/>
      <c r="G128" s="482"/>
      <c r="H128" s="482"/>
      <c r="I128" s="45" t="s">
        <v>378</v>
      </c>
      <c r="J128" s="482"/>
      <c r="K128" s="482"/>
      <c r="L128" s="483"/>
      <c r="M128" s="483"/>
      <c r="N128" s="45" t="s">
        <v>379</v>
      </c>
      <c r="O128" s="483"/>
      <c r="P128" s="483"/>
      <c r="Q128" s="580" t="str">
        <f>NDPL!$Q$1</f>
        <v>DECEMBER-2019</v>
      </c>
    </row>
    <row r="129" spans="1:17" ht="39.75" thickBot="1" thickTop="1">
      <c r="A129" s="503" t="s">
        <v>8</v>
      </c>
      <c r="B129" s="504" t="s">
        <v>9</v>
      </c>
      <c r="C129" s="505" t="s">
        <v>1</v>
      </c>
      <c r="D129" s="505" t="s">
        <v>2</v>
      </c>
      <c r="E129" s="505" t="s">
        <v>3</v>
      </c>
      <c r="F129" s="585" t="s">
        <v>10</v>
      </c>
      <c r="G129" s="503" t="str">
        <f>NDPL!G5</f>
        <v>FINAL READING 01/01/2020</v>
      </c>
      <c r="H129" s="505" t="str">
        <f>NDPL!H5</f>
        <v>INTIAL READING 01/12/2019</v>
      </c>
      <c r="I129" s="505" t="s">
        <v>4</v>
      </c>
      <c r="J129" s="505" t="s">
        <v>5</v>
      </c>
      <c r="K129" s="505" t="s">
        <v>6</v>
      </c>
      <c r="L129" s="503" t="str">
        <f>NDPL!G5</f>
        <v>FINAL READING 01/01/2020</v>
      </c>
      <c r="M129" s="505" t="str">
        <f>NDPL!H5</f>
        <v>INTIAL READING 01/12/2019</v>
      </c>
      <c r="N129" s="505" t="s">
        <v>4</v>
      </c>
      <c r="O129" s="505" t="s">
        <v>5</v>
      </c>
      <c r="P129" s="505" t="s">
        <v>6</v>
      </c>
      <c r="Q129" s="527" t="s">
        <v>292</v>
      </c>
    </row>
    <row r="130" spans="3:16" ht="18" thickBot="1" thickTop="1">
      <c r="C130" s="89"/>
      <c r="D130" s="89"/>
      <c r="E130" s="89"/>
      <c r="F130" s="583"/>
      <c r="L130" s="535"/>
      <c r="M130" s="535"/>
      <c r="N130" s="535"/>
      <c r="O130" s="535"/>
      <c r="P130" s="535"/>
    </row>
    <row r="131" spans="1:17" ht="18" customHeight="1" thickTop="1">
      <c r="A131" s="342"/>
      <c r="B131" s="343" t="s">
        <v>170</v>
      </c>
      <c r="C131" s="314"/>
      <c r="D131" s="90"/>
      <c r="E131" s="90"/>
      <c r="F131" s="310"/>
      <c r="G131" s="51"/>
      <c r="H131" s="457"/>
      <c r="I131" s="457"/>
      <c r="J131" s="457"/>
      <c r="K131" s="586"/>
      <c r="L131" s="537"/>
      <c r="M131" s="538"/>
      <c r="N131" s="538"/>
      <c r="O131" s="538"/>
      <c r="P131" s="539"/>
      <c r="Q131" s="534"/>
    </row>
    <row r="132" spans="1:17" ht="18">
      <c r="A132" s="313">
        <v>1</v>
      </c>
      <c r="B132" s="344" t="s">
        <v>171</v>
      </c>
      <c r="C132" s="324">
        <v>4865151</v>
      </c>
      <c r="D132" s="121" t="s">
        <v>12</v>
      </c>
      <c r="E132" s="93" t="s">
        <v>329</v>
      </c>
      <c r="F132" s="311">
        <v>-100</v>
      </c>
      <c r="G132" s="330">
        <v>22236</v>
      </c>
      <c r="H132" s="331">
        <v>22260</v>
      </c>
      <c r="I132" s="273">
        <f>G132-H132</f>
        <v>-24</v>
      </c>
      <c r="J132" s="273">
        <f>$F132*I132</f>
        <v>2400</v>
      </c>
      <c r="K132" s="273">
        <f>J132/1000000</f>
        <v>0.0024</v>
      </c>
      <c r="L132" s="330">
        <v>4890</v>
      </c>
      <c r="M132" s="331">
        <v>4890</v>
      </c>
      <c r="N132" s="273">
        <f>L132-M132</f>
        <v>0</v>
      </c>
      <c r="O132" s="273">
        <f>$F132*N132</f>
        <v>0</v>
      </c>
      <c r="P132" s="273">
        <f>O132/1000000</f>
        <v>0</v>
      </c>
      <c r="Q132" s="467"/>
    </row>
    <row r="133" spans="1:17" ht="18" customHeight="1">
      <c r="A133" s="313"/>
      <c r="B133" s="345" t="s">
        <v>40</v>
      </c>
      <c r="C133" s="324"/>
      <c r="D133" s="121"/>
      <c r="E133" s="121"/>
      <c r="F133" s="311"/>
      <c r="G133" s="409"/>
      <c r="H133" s="412"/>
      <c r="I133" s="273"/>
      <c r="J133" s="273"/>
      <c r="K133" s="273"/>
      <c r="L133" s="258"/>
      <c r="M133" s="273"/>
      <c r="N133" s="273"/>
      <c r="O133" s="273"/>
      <c r="P133" s="273"/>
      <c r="Q133" s="462"/>
    </row>
    <row r="134" spans="1:17" ht="18" customHeight="1">
      <c r="A134" s="313"/>
      <c r="B134" s="345" t="s">
        <v>115</v>
      </c>
      <c r="C134" s="324"/>
      <c r="D134" s="121"/>
      <c r="E134" s="121"/>
      <c r="F134" s="311"/>
      <c r="G134" s="409"/>
      <c r="H134" s="412"/>
      <c r="I134" s="273"/>
      <c r="J134" s="273"/>
      <c r="K134" s="273"/>
      <c r="L134" s="258"/>
      <c r="M134" s="273"/>
      <c r="N134" s="273"/>
      <c r="O134" s="273"/>
      <c r="P134" s="273"/>
      <c r="Q134" s="462"/>
    </row>
    <row r="135" spans="1:17" ht="18" customHeight="1">
      <c r="A135" s="313">
        <v>2</v>
      </c>
      <c r="B135" s="344" t="s">
        <v>116</v>
      </c>
      <c r="C135" s="324">
        <v>5295199</v>
      </c>
      <c r="D135" s="121" t="s">
        <v>12</v>
      </c>
      <c r="E135" s="93" t="s">
        <v>329</v>
      </c>
      <c r="F135" s="311">
        <v>-1000</v>
      </c>
      <c r="G135" s="330">
        <v>998183</v>
      </c>
      <c r="H135" s="331">
        <v>998183</v>
      </c>
      <c r="I135" s="273">
        <f>G135-H135</f>
        <v>0</v>
      </c>
      <c r="J135" s="273">
        <f>$F135*I135</f>
        <v>0</v>
      </c>
      <c r="K135" s="273">
        <f>J135/1000000</f>
        <v>0</v>
      </c>
      <c r="L135" s="330">
        <v>1170</v>
      </c>
      <c r="M135" s="331">
        <v>1170</v>
      </c>
      <c r="N135" s="273">
        <f>L135-M135</f>
        <v>0</v>
      </c>
      <c r="O135" s="273">
        <f>$F135*N135</f>
        <v>0</v>
      </c>
      <c r="P135" s="273">
        <f>O135/1000000</f>
        <v>0</v>
      </c>
      <c r="Q135" s="462"/>
    </row>
    <row r="136" spans="1:17" ht="18" customHeight="1">
      <c r="A136" s="313">
        <v>3</v>
      </c>
      <c r="B136" s="312" t="s">
        <v>117</v>
      </c>
      <c r="C136" s="324">
        <v>4864828</v>
      </c>
      <c r="D136" s="81" t="s">
        <v>12</v>
      </c>
      <c r="E136" s="93" t="s">
        <v>329</v>
      </c>
      <c r="F136" s="311">
        <v>-133.33</v>
      </c>
      <c r="G136" s="330">
        <v>994601</v>
      </c>
      <c r="H136" s="331">
        <v>994825</v>
      </c>
      <c r="I136" s="273">
        <f>G136-H136</f>
        <v>-224</v>
      </c>
      <c r="J136" s="273">
        <f>$F136*I136</f>
        <v>29865.920000000002</v>
      </c>
      <c r="K136" s="273">
        <f>J136/1000000</f>
        <v>0.02986592</v>
      </c>
      <c r="L136" s="330">
        <v>10176</v>
      </c>
      <c r="M136" s="331">
        <v>10252</v>
      </c>
      <c r="N136" s="273">
        <f>L136-M136</f>
        <v>-76</v>
      </c>
      <c r="O136" s="273">
        <f>$F136*N136</f>
        <v>10133.080000000002</v>
      </c>
      <c r="P136" s="273">
        <f>O136/1000000</f>
        <v>0.010133080000000001</v>
      </c>
      <c r="Q136" s="462"/>
    </row>
    <row r="137" spans="1:17" ht="18" customHeight="1">
      <c r="A137" s="313">
        <v>4</v>
      </c>
      <c r="B137" s="344" t="s">
        <v>172</v>
      </c>
      <c r="C137" s="324">
        <v>4864804</v>
      </c>
      <c r="D137" s="121" t="s">
        <v>12</v>
      </c>
      <c r="E137" s="93" t="s">
        <v>329</v>
      </c>
      <c r="F137" s="311">
        <v>-200</v>
      </c>
      <c r="G137" s="330">
        <v>994312</v>
      </c>
      <c r="H137" s="331">
        <v>994312</v>
      </c>
      <c r="I137" s="273">
        <f>G137-H137</f>
        <v>0</v>
      </c>
      <c r="J137" s="273">
        <f>$F137*I137</f>
        <v>0</v>
      </c>
      <c r="K137" s="273">
        <f>J137/1000000</f>
        <v>0</v>
      </c>
      <c r="L137" s="330">
        <v>4403</v>
      </c>
      <c r="M137" s="331">
        <v>4403</v>
      </c>
      <c r="N137" s="273">
        <f>L137-M137</f>
        <v>0</v>
      </c>
      <c r="O137" s="273">
        <f>$F137*N137</f>
        <v>0</v>
      </c>
      <c r="P137" s="273">
        <f>O137/1000000</f>
        <v>0</v>
      </c>
      <c r="Q137" s="462"/>
    </row>
    <row r="138" spans="1:17" ht="18" customHeight="1">
      <c r="A138" s="313">
        <v>5</v>
      </c>
      <c r="B138" s="344" t="s">
        <v>173</v>
      </c>
      <c r="C138" s="324">
        <v>4864845</v>
      </c>
      <c r="D138" s="121" t="s">
        <v>12</v>
      </c>
      <c r="E138" s="93" t="s">
        <v>329</v>
      </c>
      <c r="F138" s="311">
        <v>-1000</v>
      </c>
      <c r="G138" s="330">
        <v>1385</v>
      </c>
      <c r="H138" s="331">
        <v>1464</v>
      </c>
      <c r="I138" s="273">
        <f>G138-H138</f>
        <v>-79</v>
      </c>
      <c r="J138" s="273">
        <f>$F138*I138</f>
        <v>79000</v>
      </c>
      <c r="K138" s="273">
        <f>J138/1000000</f>
        <v>0.079</v>
      </c>
      <c r="L138" s="330">
        <v>998468</v>
      </c>
      <c r="M138" s="331">
        <v>998474</v>
      </c>
      <c r="N138" s="273">
        <f>L138-M138</f>
        <v>-6</v>
      </c>
      <c r="O138" s="273">
        <f>$F138*N138</f>
        <v>6000</v>
      </c>
      <c r="P138" s="273">
        <f>O138/1000000</f>
        <v>0.006</v>
      </c>
      <c r="Q138" s="462"/>
    </row>
    <row r="139" spans="1:17" ht="18" customHeight="1">
      <c r="A139" s="313"/>
      <c r="B139" s="346" t="s">
        <v>174</v>
      </c>
      <c r="C139" s="324"/>
      <c r="D139" s="81"/>
      <c r="E139" s="81"/>
      <c r="F139" s="311"/>
      <c r="G139" s="409"/>
      <c r="H139" s="412"/>
      <c r="I139" s="273"/>
      <c r="J139" s="273"/>
      <c r="K139" s="273"/>
      <c r="L139" s="258"/>
      <c r="M139" s="273"/>
      <c r="N139" s="273"/>
      <c r="O139" s="273"/>
      <c r="P139" s="273"/>
      <c r="Q139" s="462"/>
    </row>
    <row r="140" spans="1:17" ht="18" customHeight="1">
      <c r="A140" s="313"/>
      <c r="B140" s="346" t="s">
        <v>106</v>
      </c>
      <c r="C140" s="324"/>
      <c r="D140" s="81"/>
      <c r="E140" s="81"/>
      <c r="F140" s="311"/>
      <c r="G140" s="409"/>
      <c r="H140" s="412"/>
      <c r="I140" s="273"/>
      <c r="J140" s="273"/>
      <c r="K140" s="273"/>
      <c r="L140" s="258"/>
      <c r="M140" s="273"/>
      <c r="N140" s="273"/>
      <c r="O140" s="273"/>
      <c r="P140" s="273"/>
      <c r="Q140" s="462"/>
    </row>
    <row r="141" spans="1:17" s="490" customFormat="1" ht="18">
      <c r="A141" s="473">
        <v>6</v>
      </c>
      <c r="B141" s="474" t="s">
        <v>381</v>
      </c>
      <c r="C141" s="475">
        <v>4864955</v>
      </c>
      <c r="D141" s="158" t="s">
        <v>12</v>
      </c>
      <c r="E141" s="159" t="s">
        <v>329</v>
      </c>
      <c r="F141" s="476">
        <v>-1000</v>
      </c>
      <c r="G141" s="330">
        <v>997693</v>
      </c>
      <c r="H141" s="440">
        <v>998043</v>
      </c>
      <c r="I141" s="446">
        <f>G141-H141</f>
        <v>-350</v>
      </c>
      <c r="J141" s="446">
        <f>$F141*I141</f>
        <v>350000</v>
      </c>
      <c r="K141" s="446">
        <f>J141/1000000</f>
        <v>0.35</v>
      </c>
      <c r="L141" s="330">
        <v>2242</v>
      </c>
      <c r="M141" s="440">
        <v>2242</v>
      </c>
      <c r="N141" s="446">
        <f>L141-M141</f>
        <v>0</v>
      </c>
      <c r="O141" s="446">
        <f>$F141*N141</f>
        <v>0</v>
      </c>
      <c r="P141" s="446">
        <f>O141/1000000</f>
        <v>0</v>
      </c>
      <c r="Q141" s="687"/>
    </row>
    <row r="142" spans="1:17" ht="18">
      <c r="A142" s="313">
        <v>7</v>
      </c>
      <c r="B142" s="344" t="s">
        <v>175</v>
      </c>
      <c r="C142" s="324">
        <v>4864820</v>
      </c>
      <c r="D142" s="121" t="s">
        <v>12</v>
      </c>
      <c r="E142" s="93" t="s">
        <v>329</v>
      </c>
      <c r="F142" s="311">
        <v>-160</v>
      </c>
      <c r="G142" s="330">
        <v>9861</v>
      </c>
      <c r="H142" s="331">
        <v>10048</v>
      </c>
      <c r="I142" s="273">
        <f>G142-H142</f>
        <v>-187</v>
      </c>
      <c r="J142" s="273">
        <f>$F142*I142</f>
        <v>29920</v>
      </c>
      <c r="K142" s="273">
        <f>J142/1000000</f>
        <v>0.02992</v>
      </c>
      <c r="L142" s="330">
        <v>26039</v>
      </c>
      <c r="M142" s="331">
        <v>25986</v>
      </c>
      <c r="N142" s="273">
        <f>L142-M142</f>
        <v>53</v>
      </c>
      <c r="O142" s="273">
        <f>$F142*N142</f>
        <v>-8480</v>
      </c>
      <c r="P142" s="273">
        <f>O142/1000000</f>
        <v>-0.00848</v>
      </c>
      <c r="Q142" s="688"/>
    </row>
    <row r="143" spans="1:17" ht="18" customHeight="1">
      <c r="A143" s="313">
        <v>8</v>
      </c>
      <c r="B143" s="344" t="s">
        <v>176</v>
      </c>
      <c r="C143" s="324">
        <v>4864811</v>
      </c>
      <c r="D143" s="121" t="s">
        <v>12</v>
      </c>
      <c r="E143" s="93" t="s">
        <v>329</v>
      </c>
      <c r="F143" s="311">
        <v>-200</v>
      </c>
      <c r="G143" s="330">
        <v>3889</v>
      </c>
      <c r="H143" s="331">
        <v>3919</v>
      </c>
      <c r="I143" s="273">
        <f>G143-H143</f>
        <v>-30</v>
      </c>
      <c r="J143" s="273">
        <f>$F143*I143</f>
        <v>6000</v>
      </c>
      <c r="K143" s="273">
        <f>J143/1000000</f>
        <v>0.006</v>
      </c>
      <c r="L143" s="330">
        <v>7631</v>
      </c>
      <c r="M143" s="331">
        <v>7650</v>
      </c>
      <c r="N143" s="273">
        <f>L143-M143</f>
        <v>-19</v>
      </c>
      <c r="O143" s="273">
        <f>$F143*N143</f>
        <v>3800</v>
      </c>
      <c r="P143" s="273">
        <f>O143/1000000</f>
        <v>0.0038</v>
      </c>
      <c r="Q143" s="462"/>
    </row>
    <row r="144" spans="1:17" ht="18" customHeight="1">
      <c r="A144" s="313">
        <v>9</v>
      </c>
      <c r="B144" s="344" t="s">
        <v>390</v>
      </c>
      <c r="C144" s="324">
        <v>4864961</v>
      </c>
      <c r="D144" s="121" t="s">
        <v>12</v>
      </c>
      <c r="E144" s="93" t="s">
        <v>329</v>
      </c>
      <c r="F144" s="311">
        <v>-1000</v>
      </c>
      <c r="G144" s="330">
        <v>986959</v>
      </c>
      <c r="H144" s="331">
        <v>987844</v>
      </c>
      <c r="I144" s="273">
        <f>G144-H144</f>
        <v>-885</v>
      </c>
      <c r="J144" s="273">
        <f>$F144*I144</f>
        <v>885000</v>
      </c>
      <c r="K144" s="273">
        <f>J144/1000000</f>
        <v>0.885</v>
      </c>
      <c r="L144" s="330">
        <v>999247</v>
      </c>
      <c r="M144" s="331">
        <v>999247</v>
      </c>
      <c r="N144" s="273">
        <f>L144-M144</f>
        <v>0</v>
      </c>
      <c r="O144" s="273">
        <f>$F144*N144</f>
        <v>0</v>
      </c>
      <c r="P144" s="273">
        <f>O144/1000000</f>
        <v>0</v>
      </c>
      <c r="Q144" s="448"/>
    </row>
    <row r="145" spans="1:17" ht="18" customHeight="1">
      <c r="A145" s="313"/>
      <c r="B145" s="345" t="s">
        <v>106</v>
      </c>
      <c r="C145" s="324"/>
      <c r="D145" s="121"/>
      <c r="E145" s="121"/>
      <c r="F145" s="311"/>
      <c r="G145" s="409"/>
      <c r="H145" s="412"/>
      <c r="I145" s="273"/>
      <c r="J145" s="273"/>
      <c r="K145" s="273"/>
      <c r="L145" s="258"/>
      <c r="M145" s="273"/>
      <c r="N145" s="273"/>
      <c r="O145" s="273"/>
      <c r="P145" s="273"/>
      <c r="Q145" s="462"/>
    </row>
    <row r="146" spans="1:17" ht="18" customHeight="1">
      <c r="A146" s="313">
        <v>10</v>
      </c>
      <c r="B146" s="344" t="s">
        <v>177</v>
      </c>
      <c r="C146" s="324">
        <v>4865093</v>
      </c>
      <c r="D146" s="121" t="s">
        <v>12</v>
      </c>
      <c r="E146" s="93" t="s">
        <v>329</v>
      </c>
      <c r="F146" s="311">
        <v>-100</v>
      </c>
      <c r="G146" s="330">
        <v>101967</v>
      </c>
      <c r="H146" s="267">
        <v>101853</v>
      </c>
      <c r="I146" s="273">
        <f>G146-H146</f>
        <v>114</v>
      </c>
      <c r="J146" s="273">
        <f>$F146*I146</f>
        <v>-11400</v>
      </c>
      <c r="K146" s="273">
        <f>J146/1000000</f>
        <v>-0.0114</v>
      </c>
      <c r="L146" s="330">
        <v>75513</v>
      </c>
      <c r="M146" s="267">
        <v>75522</v>
      </c>
      <c r="N146" s="273">
        <f>L146-M146</f>
        <v>-9</v>
      </c>
      <c r="O146" s="273">
        <f>$F146*N146</f>
        <v>900</v>
      </c>
      <c r="P146" s="273">
        <f>O146/1000000</f>
        <v>0.0009</v>
      </c>
      <c r="Q146" s="462"/>
    </row>
    <row r="147" spans="1:17" ht="18" customHeight="1">
      <c r="A147" s="313">
        <v>11</v>
      </c>
      <c r="B147" s="344" t="s">
        <v>178</v>
      </c>
      <c r="C147" s="324">
        <v>4902544</v>
      </c>
      <c r="D147" s="121" t="s">
        <v>12</v>
      </c>
      <c r="E147" s="93" t="s">
        <v>329</v>
      </c>
      <c r="F147" s="311">
        <v>-100</v>
      </c>
      <c r="G147" s="330">
        <v>4476</v>
      </c>
      <c r="H147" s="267">
        <v>4476</v>
      </c>
      <c r="I147" s="273">
        <f>G147-H147</f>
        <v>0</v>
      </c>
      <c r="J147" s="273">
        <f>$F147*I147</f>
        <v>0</v>
      </c>
      <c r="K147" s="273">
        <f>J147/1000000</f>
        <v>0</v>
      </c>
      <c r="L147" s="330">
        <v>1182</v>
      </c>
      <c r="M147" s="267">
        <v>1182</v>
      </c>
      <c r="N147" s="273">
        <f>L147-M147</f>
        <v>0</v>
      </c>
      <c r="O147" s="273">
        <f>$F147*N147</f>
        <v>0</v>
      </c>
      <c r="P147" s="273">
        <f>O147/1000000</f>
        <v>0</v>
      </c>
      <c r="Q147" s="462"/>
    </row>
    <row r="148" spans="1:17" ht="18">
      <c r="A148" s="473">
        <v>12</v>
      </c>
      <c r="B148" s="474" t="s">
        <v>179</v>
      </c>
      <c r="C148" s="475">
        <v>5269199</v>
      </c>
      <c r="D148" s="158" t="s">
        <v>12</v>
      </c>
      <c r="E148" s="159" t="s">
        <v>329</v>
      </c>
      <c r="F148" s="476">
        <v>-100</v>
      </c>
      <c r="G148" s="330">
        <v>25858</v>
      </c>
      <c r="H148" s="267">
        <v>27335</v>
      </c>
      <c r="I148" s="446">
        <f>G148-H148</f>
        <v>-1477</v>
      </c>
      <c r="J148" s="446">
        <f>$F148*I148</f>
        <v>147700</v>
      </c>
      <c r="K148" s="446">
        <f>J148/1000000</f>
        <v>0.1477</v>
      </c>
      <c r="L148" s="330">
        <v>70289</v>
      </c>
      <c r="M148" s="267">
        <v>70288</v>
      </c>
      <c r="N148" s="446">
        <f>L148-M148</f>
        <v>1</v>
      </c>
      <c r="O148" s="446">
        <f>$F148*N148</f>
        <v>-100</v>
      </c>
      <c r="P148" s="446">
        <f>O148/1000000</f>
        <v>-0.0001</v>
      </c>
      <c r="Q148" s="467"/>
    </row>
    <row r="149" spans="1:17" ht="18" customHeight="1">
      <c r="A149" s="313"/>
      <c r="B149" s="346" t="s">
        <v>174</v>
      </c>
      <c r="C149" s="324"/>
      <c r="D149" s="81"/>
      <c r="E149" s="81"/>
      <c r="F149" s="307"/>
      <c r="G149" s="409"/>
      <c r="H149" s="412"/>
      <c r="I149" s="273"/>
      <c r="J149" s="273"/>
      <c r="K149" s="273"/>
      <c r="L149" s="258"/>
      <c r="M149" s="273"/>
      <c r="N149" s="273"/>
      <c r="O149" s="273"/>
      <c r="P149" s="273"/>
      <c r="Q149" s="462"/>
    </row>
    <row r="150" spans="1:17" ht="18" customHeight="1">
      <c r="A150" s="313"/>
      <c r="B150" s="345" t="s">
        <v>180</v>
      </c>
      <c r="C150" s="324"/>
      <c r="D150" s="121"/>
      <c r="E150" s="121"/>
      <c r="F150" s="307"/>
      <c r="G150" s="409"/>
      <c r="H150" s="412"/>
      <c r="I150" s="273"/>
      <c r="J150" s="273"/>
      <c r="K150" s="273"/>
      <c r="L150" s="258"/>
      <c r="M150" s="273"/>
      <c r="N150" s="273"/>
      <c r="O150" s="273"/>
      <c r="P150" s="273"/>
      <c r="Q150" s="462"/>
    </row>
    <row r="151" spans="1:17" ht="18" customHeight="1">
      <c r="A151" s="313">
        <v>13</v>
      </c>
      <c r="B151" s="344" t="s">
        <v>380</v>
      </c>
      <c r="C151" s="324">
        <v>4864892</v>
      </c>
      <c r="D151" s="121" t="s">
        <v>12</v>
      </c>
      <c r="E151" s="93" t="s">
        <v>329</v>
      </c>
      <c r="F151" s="311">
        <v>500</v>
      </c>
      <c r="G151" s="330">
        <v>998671</v>
      </c>
      <c r="H151" s="267">
        <v>998671</v>
      </c>
      <c r="I151" s="273">
        <f>G151-H151</f>
        <v>0</v>
      </c>
      <c r="J151" s="273">
        <f>$F151*I151</f>
        <v>0</v>
      </c>
      <c r="K151" s="273">
        <f>J151/1000000</f>
        <v>0</v>
      </c>
      <c r="L151" s="330">
        <v>16650</v>
      </c>
      <c r="M151" s="267">
        <v>16650</v>
      </c>
      <c r="N151" s="273">
        <f>L151-M151</f>
        <v>0</v>
      </c>
      <c r="O151" s="273">
        <f>$F151*N151</f>
        <v>0</v>
      </c>
      <c r="P151" s="273">
        <f>O151/1000000</f>
        <v>0</v>
      </c>
      <c r="Q151" s="480"/>
    </row>
    <row r="152" spans="1:17" ht="18" customHeight="1">
      <c r="A152" s="313">
        <v>14</v>
      </c>
      <c r="B152" s="344" t="s">
        <v>383</v>
      </c>
      <c r="C152" s="324">
        <v>4865048</v>
      </c>
      <c r="D152" s="121" t="s">
        <v>12</v>
      </c>
      <c r="E152" s="93" t="s">
        <v>329</v>
      </c>
      <c r="F152" s="311">
        <v>250</v>
      </c>
      <c r="G152" s="330">
        <v>999855</v>
      </c>
      <c r="H152" s="267">
        <v>999855</v>
      </c>
      <c r="I152" s="273">
        <f>G152-H152</f>
        <v>0</v>
      </c>
      <c r="J152" s="273">
        <f>$F152*I152</f>
        <v>0</v>
      </c>
      <c r="K152" s="273">
        <f>J152/1000000</f>
        <v>0</v>
      </c>
      <c r="L152" s="330">
        <v>999413</v>
      </c>
      <c r="M152" s="267">
        <v>999413</v>
      </c>
      <c r="N152" s="273">
        <f>L152-M152</f>
        <v>0</v>
      </c>
      <c r="O152" s="273">
        <f>$F152*N152</f>
        <v>0</v>
      </c>
      <c r="P152" s="273">
        <f>O152/1000000</f>
        <v>0</v>
      </c>
      <c r="Q152" s="472"/>
    </row>
    <row r="153" spans="1:17" ht="18" customHeight="1">
      <c r="A153" s="313">
        <v>15</v>
      </c>
      <c r="B153" s="344" t="s">
        <v>115</v>
      </c>
      <c r="C153" s="324">
        <v>4902508</v>
      </c>
      <c r="D153" s="121" t="s">
        <v>12</v>
      </c>
      <c r="E153" s="93" t="s">
        <v>329</v>
      </c>
      <c r="F153" s="311">
        <v>833.33</v>
      </c>
      <c r="G153" s="330">
        <v>999906</v>
      </c>
      <c r="H153" s="267">
        <v>999906</v>
      </c>
      <c r="I153" s="273">
        <f>G153-H153</f>
        <v>0</v>
      </c>
      <c r="J153" s="273">
        <f>$F153*I153</f>
        <v>0</v>
      </c>
      <c r="K153" s="273">
        <f>J153/1000000</f>
        <v>0</v>
      </c>
      <c r="L153" s="330">
        <v>999569</v>
      </c>
      <c r="M153" s="267">
        <v>999569</v>
      </c>
      <c r="N153" s="273">
        <f>L153-M153</f>
        <v>0</v>
      </c>
      <c r="O153" s="273">
        <f>$F153*N153</f>
        <v>0</v>
      </c>
      <c r="P153" s="273">
        <f>O153/1000000</f>
        <v>0</v>
      </c>
      <c r="Q153" s="462"/>
    </row>
    <row r="154" spans="1:17" ht="18" customHeight="1">
      <c r="A154" s="313"/>
      <c r="B154" s="345" t="s">
        <v>181</v>
      </c>
      <c r="C154" s="324"/>
      <c r="D154" s="121"/>
      <c r="E154" s="121"/>
      <c r="F154" s="311"/>
      <c r="G154" s="330"/>
      <c r="H154" s="331"/>
      <c r="I154" s="273"/>
      <c r="J154" s="273"/>
      <c r="K154" s="273"/>
      <c r="L154" s="258"/>
      <c r="M154" s="273"/>
      <c r="N154" s="273"/>
      <c r="O154" s="273"/>
      <c r="P154" s="273"/>
      <c r="Q154" s="462"/>
    </row>
    <row r="155" spans="1:17" ht="18" customHeight="1">
      <c r="A155" s="313">
        <v>16</v>
      </c>
      <c r="B155" s="316" t="s">
        <v>469</v>
      </c>
      <c r="C155" s="316">
        <v>4864850</v>
      </c>
      <c r="D155" s="161" t="s">
        <v>12</v>
      </c>
      <c r="E155" s="249" t="s">
        <v>329</v>
      </c>
      <c r="F155" s="162">
        <v>-625</v>
      </c>
      <c r="G155" s="330">
        <v>0</v>
      </c>
      <c r="H155" s="267">
        <v>0</v>
      </c>
      <c r="I155" s="412">
        <f>G155-H155</f>
        <v>0</v>
      </c>
      <c r="J155" s="412">
        <f>$F155*I155</f>
        <v>0</v>
      </c>
      <c r="K155" s="412">
        <f>J155/1000000</f>
        <v>0</v>
      </c>
      <c r="L155" s="330">
        <v>1249</v>
      </c>
      <c r="M155" s="267">
        <v>1249</v>
      </c>
      <c r="N155" s="412">
        <f>L155-M155</f>
        <v>0</v>
      </c>
      <c r="O155" s="412">
        <f>$F155*N155</f>
        <v>0</v>
      </c>
      <c r="P155" s="412">
        <f>O155/1000000</f>
        <v>0</v>
      </c>
      <c r="Q155" s="462"/>
    </row>
    <row r="156" spans="1:17" ht="18" customHeight="1">
      <c r="A156" s="313"/>
      <c r="B156" s="346" t="s">
        <v>182</v>
      </c>
      <c r="C156" s="324"/>
      <c r="D156" s="81"/>
      <c r="E156" s="121"/>
      <c r="F156" s="311"/>
      <c r="G156" s="409"/>
      <c r="H156" s="412"/>
      <c r="I156" s="273"/>
      <c r="J156" s="273"/>
      <c r="K156" s="273"/>
      <c r="L156" s="258"/>
      <c r="M156" s="273"/>
      <c r="N156" s="273"/>
      <c r="O156" s="273"/>
      <c r="P156" s="273"/>
      <c r="Q156" s="462"/>
    </row>
    <row r="157" spans="1:17" ht="18" customHeight="1">
      <c r="A157" s="313">
        <v>17</v>
      </c>
      <c r="B157" s="312" t="s">
        <v>170</v>
      </c>
      <c r="C157" s="324">
        <v>4902554</v>
      </c>
      <c r="D157" s="81" t="s">
        <v>12</v>
      </c>
      <c r="E157" s="93" t="s">
        <v>329</v>
      </c>
      <c r="F157" s="311">
        <v>75</v>
      </c>
      <c r="G157" s="330">
        <v>0</v>
      </c>
      <c r="H157" s="331">
        <v>0</v>
      </c>
      <c r="I157" s="273">
        <f>G157-H157</f>
        <v>0</v>
      </c>
      <c r="J157" s="273">
        <f>$F157*I157</f>
        <v>0</v>
      </c>
      <c r="K157" s="273">
        <f>J157/1000000</f>
        <v>0</v>
      </c>
      <c r="L157" s="330">
        <v>0</v>
      </c>
      <c r="M157" s="331">
        <v>0</v>
      </c>
      <c r="N157" s="273">
        <f>L157-M157</f>
        <v>0</v>
      </c>
      <c r="O157" s="273">
        <f>$F157*N157</f>
        <v>0</v>
      </c>
      <c r="P157" s="273">
        <f>O157/1000000</f>
        <v>0</v>
      </c>
      <c r="Q157" s="461"/>
    </row>
    <row r="158" spans="1:17" ht="18" customHeight="1">
      <c r="A158" s="313"/>
      <c r="B158" s="346" t="s">
        <v>47</v>
      </c>
      <c r="C158" s="311"/>
      <c r="D158" s="81"/>
      <c r="E158" s="81"/>
      <c r="F158" s="311"/>
      <c r="G158" s="409"/>
      <c r="H158" s="412"/>
      <c r="I158" s="273"/>
      <c r="J158" s="273"/>
      <c r="K158" s="273"/>
      <c r="L158" s="258"/>
      <c r="M158" s="273"/>
      <c r="N158" s="273"/>
      <c r="O158" s="273"/>
      <c r="P158" s="273"/>
      <c r="Q158" s="462"/>
    </row>
    <row r="159" spans="1:17" ht="18" customHeight="1">
      <c r="A159" s="313"/>
      <c r="B159" s="346" t="s">
        <v>48</v>
      </c>
      <c r="C159" s="311"/>
      <c r="D159" s="81"/>
      <c r="E159" s="81"/>
      <c r="F159" s="311"/>
      <c r="G159" s="409"/>
      <c r="H159" s="412"/>
      <c r="I159" s="273"/>
      <c r="J159" s="273"/>
      <c r="K159" s="273"/>
      <c r="L159" s="258"/>
      <c r="M159" s="273"/>
      <c r="N159" s="273"/>
      <c r="O159" s="273"/>
      <c r="P159" s="273"/>
      <c r="Q159" s="462"/>
    </row>
    <row r="160" spans="1:17" ht="18" customHeight="1">
      <c r="A160" s="313"/>
      <c r="B160" s="346" t="s">
        <v>49</v>
      </c>
      <c r="C160" s="311"/>
      <c r="D160" s="81"/>
      <c r="E160" s="81"/>
      <c r="F160" s="311"/>
      <c r="G160" s="409"/>
      <c r="H160" s="412"/>
      <c r="I160" s="273"/>
      <c r="J160" s="273"/>
      <c r="K160" s="273"/>
      <c r="L160" s="258"/>
      <c r="M160" s="273"/>
      <c r="N160" s="273"/>
      <c r="O160" s="273"/>
      <c r="P160" s="273"/>
      <c r="Q160" s="462"/>
    </row>
    <row r="161" spans="1:17" ht="17.25" customHeight="1">
      <c r="A161" s="313">
        <v>18</v>
      </c>
      <c r="B161" s="344" t="s">
        <v>50</v>
      </c>
      <c r="C161" s="324">
        <v>4902572</v>
      </c>
      <c r="D161" s="121" t="s">
        <v>12</v>
      </c>
      <c r="E161" s="93" t="s">
        <v>329</v>
      </c>
      <c r="F161" s="311">
        <v>-100</v>
      </c>
      <c r="G161" s="330">
        <v>0</v>
      </c>
      <c r="H161" s="331">
        <v>0</v>
      </c>
      <c r="I161" s="273">
        <f>G161-H161</f>
        <v>0</v>
      </c>
      <c r="J161" s="273">
        <f>$F161*I161</f>
        <v>0</v>
      </c>
      <c r="K161" s="273">
        <f>J161/1000000</f>
        <v>0</v>
      </c>
      <c r="L161" s="330">
        <v>0</v>
      </c>
      <c r="M161" s="331">
        <v>0</v>
      </c>
      <c r="N161" s="273">
        <f>L161-M161</f>
        <v>0</v>
      </c>
      <c r="O161" s="273">
        <f>$F161*N161</f>
        <v>0</v>
      </c>
      <c r="P161" s="273">
        <f>O161/1000000</f>
        <v>0</v>
      </c>
      <c r="Q161" s="781"/>
    </row>
    <row r="162" spans="1:17" ht="18" customHeight="1">
      <c r="A162" s="313">
        <v>19</v>
      </c>
      <c r="B162" s="344" t="s">
        <v>51</v>
      </c>
      <c r="C162" s="324">
        <v>4902541</v>
      </c>
      <c r="D162" s="121" t="s">
        <v>12</v>
      </c>
      <c r="E162" s="93" t="s">
        <v>329</v>
      </c>
      <c r="F162" s="311">
        <v>-100</v>
      </c>
      <c r="G162" s="330">
        <v>999502</v>
      </c>
      <c r="H162" s="331">
        <v>999551</v>
      </c>
      <c r="I162" s="273">
        <f>G162-H162</f>
        <v>-49</v>
      </c>
      <c r="J162" s="273">
        <f>$F162*I162</f>
        <v>4900</v>
      </c>
      <c r="K162" s="273">
        <f>J162/1000000</f>
        <v>0.0049</v>
      </c>
      <c r="L162" s="330">
        <v>999618</v>
      </c>
      <c r="M162" s="331">
        <v>999839</v>
      </c>
      <c r="N162" s="273">
        <f>L162-M162</f>
        <v>-221</v>
      </c>
      <c r="O162" s="273">
        <f>$F162*N162</f>
        <v>22100</v>
      </c>
      <c r="P162" s="273">
        <f>O162/1000000</f>
        <v>0.0221</v>
      </c>
      <c r="Q162" s="462"/>
    </row>
    <row r="163" spans="1:17" ht="18" customHeight="1">
      <c r="A163" s="313">
        <v>20</v>
      </c>
      <c r="B163" s="344" t="s">
        <v>52</v>
      </c>
      <c r="C163" s="324">
        <v>4902539</v>
      </c>
      <c r="D163" s="121" t="s">
        <v>12</v>
      </c>
      <c r="E163" s="93" t="s">
        <v>329</v>
      </c>
      <c r="F163" s="311">
        <v>-100</v>
      </c>
      <c r="G163" s="330">
        <v>2765</v>
      </c>
      <c r="H163" s="331">
        <v>2740</v>
      </c>
      <c r="I163" s="273">
        <f>G163-H163</f>
        <v>25</v>
      </c>
      <c r="J163" s="273">
        <f>$F163*I163</f>
        <v>-2500</v>
      </c>
      <c r="K163" s="273">
        <f>J163/1000000</f>
        <v>-0.0025</v>
      </c>
      <c r="L163" s="330">
        <v>28742</v>
      </c>
      <c r="M163" s="331">
        <v>28652</v>
      </c>
      <c r="N163" s="273">
        <f>L163-M163</f>
        <v>90</v>
      </c>
      <c r="O163" s="273">
        <f>$F163*N163</f>
        <v>-9000</v>
      </c>
      <c r="P163" s="273">
        <f>O163/1000000</f>
        <v>-0.009</v>
      </c>
      <c r="Q163" s="462"/>
    </row>
    <row r="164" spans="1:17" ht="18" customHeight="1">
      <c r="A164" s="313"/>
      <c r="B164" s="345" t="s">
        <v>53</v>
      </c>
      <c r="C164" s="324"/>
      <c r="D164" s="121"/>
      <c r="E164" s="121"/>
      <c r="F164" s="311"/>
      <c r="G164" s="409"/>
      <c r="H164" s="412"/>
      <c r="I164" s="273"/>
      <c r="J164" s="273"/>
      <c r="K164" s="273"/>
      <c r="L164" s="258"/>
      <c r="M164" s="273"/>
      <c r="N164" s="273"/>
      <c r="O164" s="273"/>
      <c r="P164" s="273"/>
      <c r="Q164" s="462"/>
    </row>
    <row r="165" spans="1:17" ht="18" customHeight="1">
      <c r="A165" s="313">
        <v>21</v>
      </c>
      <c r="B165" s="344" t="s">
        <v>54</v>
      </c>
      <c r="C165" s="324">
        <v>4902591</v>
      </c>
      <c r="D165" s="121" t="s">
        <v>12</v>
      </c>
      <c r="E165" s="93" t="s">
        <v>329</v>
      </c>
      <c r="F165" s="311">
        <v>-1333</v>
      </c>
      <c r="G165" s="330">
        <v>762</v>
      </c>
      <c r="H165" s="331">
        <v>749</v>
      </c>
      <c r="I165" s="273">
        <f aca="true" t="shared" si="24" ref="I165:I170">G165-H165</f>
        <v>13</v>
      </c>
      <c r="J165" s="273">
        <f aca="true" t="shared" si="25" ref="J165:J170">$F165*I165</f>
        <v>-17329</v>
      </c>
      <c r="K165" s="273">
        <f aca="true" t="shared" si="26" ref="K165:K170">J165/1000000</f>
        <v>-0.017329</v>
      </c>
      <c r="L165" s="330">
        <v>485</v>
      </c>
      <c r="M165" s="331">
        <v>482</v>
      </c>
      <c r="N165" s="273">
        <f aca="true" t="shared" si="27" ref="N165:N170">L165-M165</f>
        <v>3</v>
      </c>
      <c r="O165" s="273">
        <f aca="true" t="shared" si="28" ref="O165:O170">$F165*N165</f>
        <v>-3999</v>
      </c>
      <c r="P165" s="273">
        <f aca="true" t="shared" si="29" ref="P165:P170">O165/1000000</f>
        <v>-0.003999</v>
      </c>
      <c r="Q165" s="462"/>
    </row>
    <row r="166" spans="1:17" ht="18" customHeight="1">
      <c r="A166" s="313">
        <v>22</v>
      </c>
      <c r="B166" s="344" t="s">
        <v>55</v>
      </c>
      <c r="C166" s="324">
        <v>4902565</v>
      </c>
      <c r="D166" s="121" t="s">
        <v>12</v>
      </c>
      <c r="E166" s="93" t="s">
        <v>329</v>
      </c>
      <c r="F166" s="311">
        <v>-100</v>
      </c>
      <c r="G166" s="330">
        <v>3179</v>
      </c>
      <c r="H166" s="331">
        <v>3179</v>
      </c>
      <c r="I166" s="273">
        <f t="shared" si="24"/>
        <v>0</v>
      </c>
      <c r="J166" s="273">
        <f t="shared" si="25"/>
        <v>0</v>
      </c>
      <c r="K166" s="273">
        <f t="shared" si="26"/>
        <v>0</v>
      </c>
      <c r="L166" s="330">
        <v>1594</v>
      </c>
      <c r="M166" s="331">
        <v>1594</v>
      </c>
      <c r="N166" s="273">
        <f t="shared" si="27"/>
        <v>0</v>
      </c>
      <c r="O166" s="273">
        <f t="shared" si="28"/>
        <v>0</v>
      </c>
      <c r="P166" s="273">
        <f t="shared" si="29"/>
        <v>0</v>
      </c>
      <c r="Q166" s="462"/>
    </row>
    <row r="167" spans="1:17" ht="18" customHeight="1">
      <c r="A167" s="313">
        <v>23</v>
      </c>
      <c r="B167" s="344" t="s">
        <v>56</v>
      </c>
      <c r="C167" s="324">
        <v>4902523</v>
      </c>
      <c r="D167" s="121" t="s">
        <v>12</v>
      </c>
      <c r="E167" s="93" t="s">
        <v>329</v>
      </c>
      <c r="F167" s="311">
        <v>-100</v>
      </c>
      <c r="G167" s="330">
        <v>999815</v>
      </c>
      <c r="H167" s="331">
        <v>999815</v>
      </c>
      <c r="I167" s="273">
        <f t="shared" si="24"/>
        <v>0</v>
      </c>
      <c r="J167" s="273">
        <f t="shared" si="25"/>
        <v>0</v>
      </c>
      <c r="K167" s="273">
        <f t="shared" si="26"/>
        <v>0</v>
      </c>
      <c r="L167" s="330">
        <v>999943</v>
      </c>
      <c r="M167" s="331">
        <v>999943</v>
      </c>
      <c r="N167" s="273">
        <f t="shared" si="27"/>
        <v>0</v>
      </c>
      <c r="O167" s="273">
        <f t="shared" si="28"/>
        <v>0</v>
      </c>
      <c r="P167" s="273">
        <f t="shared" si="29"/>
        <v>0</v>
      </c>
      <c r="Q167" s="462"/>
    </row>
    <row r="168" spans="1:17" ht="18" customHeight="1">
      <c r="A168" s="313">
        <v>24</v>
      </c>
      <c r="B168" s="344" t="s">
        <v>57</v>
      </c>
      <c r="C168" s="324">
        <v>4902547</v>
      </c>
      <c r="D168" s="121" t="s">
        <v>12</v>
      </c>
      <c r="E168" s="93" t="s">
        <v>329</v>
      </c>
      <c r="F168" s="311">
        <v>-100</v>
      </c>
      <c r="G168" s="330">
        <v>5885</v>
      </c>
      <c r="H168" s="331">
        <v>5885</v>
      </c>
      <c r="I168" s="273">
        <f t="shared" si="24"/>
        <v>0</v>
      </c>
      <c r="J168" s="273">
        <f t="shared" si="25"/>
        <v>0</v>
      </c>
      <c r="K168" s="273">
        <f t="shared" si="26"/>
        <v>0</v>
      </c>
      <c r="L168" s="330">
        <v>8891</v>
      </c>
      <c r="M168" s="331">
        <v>8891</v>
      </c>
      <c r="N168" s="273">
        <f t="shared" si="27"/>
        <v>0</v>
      </c>
      <c r="O168" s="273">
        <f t="shared" si="28"/>
        <v>0</v>
      </c>
      <c r="P168" s="273">
        <f t="shared" si="29"/>
        <v>0</v>
      </c>
      <c r="Q168" s="462"/>
    </row>
    <row r="169" spans="1:17" ht="18" customHeight="1">
      <c r="A169" s="313">
        <v>25</v>
      </c>
      <c r="B169" s="312" t="s">
        <v>58</v>
      </c>
      <c r="C169" s="311">
        <v>4902548</v>
      </c>
      <c r="D169" s="81" t="s">
        <v>12</v>
      </c>
      <c r="E169" s="93" t="s">
        <v>329</v>
      </c>
      <c r="F169" s="732">
        <v>-100</v>
      </c>
      <c r="G169" s="330">
        <v>0</v>
      </c>
      <c r="H169" s="331">
        <v>0</v>
      </c>
      <c r="I169" s="273">
        <f t="shared" si="24"/>
        <v>0</v>
      </c>
      <c r="J169" s="273">
        <f t="shared" si="25"/>
        <v>0</v>
      </c>
      <c r="K169" s="273">
        <f t="shared" si="26"/>
        <v>0</v>
      </c>
      <c r="L169" s="330">
        <v>0</v>
      </c>
      <c r="M169" s="331">
        <v>0</v>
      </c>
      <c r="N169" s="273">
        <f t="shared" si="27"/>
        <v>0</v>
      </c>
      <c r="O169" s="273">
        <f t="shared" si="28"/>
        <v>0</v>
      </c>
      <c r="P169" s="273">
        <f t="shared" si="29"/>
        <v>0</v>
      </c>
      <c r="Q169" s="462"/>
    </row>
    <row r="170" spans="1:17" ht="18" customHeight="1">
      <c r="A170" s="313">
        <v>26</v>
      </c>
      <c r="B170" s="312" t="s">
        <v>59</v>
      </c>
      <c r="C170" s="311">
        <v>4902564</v>
      </c>
      <c r="D170" s="81" t="s">
        <v>12</v>
      </c>
      <c r="E170" s="93" t="s">
        <v>329</v>
      </c>
      <c r="F170" s="311">
        <v>-100</v>
      </c>
      <c r="G170" s="330">
        <v>2099</v>
      </c>
      <c r="H170" s="331">
        <v>2059</v>
      </c>
      <c r="I170" s="273">
        <f t="shared" si="24"/>
        <v>40</v>
      </c>
      <c r="J170" s="273">
        <f t="shared" si="25"/>
        <v>-4000</v>
      </c>
      <c r="K170" s="273">
        <f t="shared" si="26"/>
        <v>-0.004</v>
      </c>
      <c r="L170" s="330">
        <v>1349</v>
      </c>
      <c r="M170" s="331">
        <v>1323</v>
      </c>
      <c r="N170" s="273">
        <f t="shared" si="27"/>
        <v>26</v>
      </c>
      <c r="O170" s="273">
        <f t="shared" si="28"/>
        <v>-2600</v>
      </c>
      <c r="P170" s="273">
        <f t="shared" si="29"/>
        <v>-0.0026</v>
      </c>
      <c r="Q170" s="462"/>
    </row>
    <row r="171" spans="1:17" ht="18" customHeight="1">
      <c r="A171" s="313"/>
      <c r="B171" s="346" t="s">
        <v>74</v>
      </c>
      <c r="C171" s="311"/>
      <c r="D171" s="81"/>
      <c r="E171" s="81"/>
      <c r="F171" s="311"/>
      <c r="G171" s="409"/>
      <c r="H171" s="412"/>
      <c r="I171" s="273"/>
      <c r="J171" s="273"/>
      <c r="K171" s="273"/>
      <c r="L171" s="258"/>
      <c r="M171" s="273"/>
      <c r="N171" s="273"/>
      <c r="O171" s="273"/>
      <c r="P171" s="273"/>
      <c r="Q171" s="462"/>
    </row>
    <row r="172" spans="1:17" ht="18" customHeight="1">
      <c r="A172" s="313">
        <v>29</v>
      </c>
      <c r="B172" s="312" t="s">
        <v>75</v>
      </c>
      <c r="C172" s="311">
        <v>4902577</v>
      </c>
      <c r="D172" s="81" t="s">
        <v>12</v>
      </c>
      <c r="E172" s="93" t="s">
        <v>329</v>
      </c>
      <c r="F172" s="311">
        <v>400</v>
      </c>
      <c r="G172" s="330">
        <v>995632</v>
      </c>
      <c r="H172" s="331">
        <v>995632</v>
      </c>
      <c r="I172" s="273">
        <f>G172-H172</f>
        <v>0</v>
      </c>
      <c r="J172" s="273">
        <f>$F172*I172</f>
        <v>0</v>
      </c>
      <c r="K172" s="273">
        <f>J172/1000000</f>
        <v>0</v>
      </c>
      <c r="L172" s="330">
        <v>61</v>
      </c>
      <c r="M172" s="331">
        <v>61</v>
      </c>
      <c r="N172" s="273">
        <f>L172-M172</f>
        <v>0</v>
      </c>
      <c r="O172" s="273">
        <f>$F172*N172</f>
        <v>0</v>
      </c>
      <c r="P172" s="273">
        <f>O172/1000000</f>
        <v>0</v>
      </c>
      <c r="Q172" s="462"/>
    </row>
    <row r="173" spans="1:17" ht="18" customHeight="1">
      <c r="A173" s="313">
        <v>30</v>
      </c>
      <c r="B173" s="312" t="s">
        <v>76</v>
      </c>
      <c r="C173" s="311">
        <v>4902525</v>
      </c>
      <c r="D173" s="81" t="s">
        <v>12</v>
      </c>
      <c r="E173" s="93" t="s">
        <v>329</v>
      </c>
      <c r="F173" s="311">
        <v>-400</v>
      </c>
      <c r="G173" s="330">
        <v>999979</v>
      </c>
      <c r="H173" s="331">
        <v>999969</v>
      </c>
      <c r="I173" s="273">
        <f>G173-H173</f>
        <v>10</v>
      </c>
      <c r="J173" s="273">
        <f>$F173*I173</f>
        <v>-4000</v>
      </c>
      <c r="K173" s="273">
        <f>J173/1000000</f>
        <v>-0.004</v>
      </c>
      <c r="L173" s="330">
        <v>999531</v>
      </c>
      <c r="M173" s="331">
        <v>999637</v>
      </c>
      <c r="N173" s="273">
        <f>L173-M173</f>
        <v>-106</v>
      </c>
      <c r="O173" s="273">
        <f>$F173*N173</f>
        <v>42400</v>
      </c>
      <c r="P173" s="273">
        <f>O173/1000000</f>
        <v>0.0424</v>
      </c>
      <c r="Q173" s="462"/>
    </row>
    <row r="174" spans="1:17" ht="18" customHeight="1">
      <c r="A174" s="311"/>
      <c r="B174" s="336" t="s">
        <v>436</v>
      </c>
      <c r="C174" s="311"/>
      <c r="D174" s="81"/>
      <c r="E174" s="93"/>
      <c r="F174" s="311"/>
      <c r="G174" s="330"/>
      <c r="H174" s="331"/>
      <c r="I174" s="273"/>
      <c r="J174" s="273"/>
      <c r="K174" s="273"/>
      <c r="L174" s="330"/>
      <c r="M174" s="331"/>
      <c r="N174" s="273"/>
      <c r="O174" s="273"/>
      <c r="P174" s="273"/>
      <c r="Q174" s="728"/>
    </row>
    <row r="175" spans="1:17" ht="18" customHeight="1">
      <c r="A175" s="311">
        <v>31</v>
      </c>
      <c r="B175" s="746" t="s">
        <v>435</v>
      </c>
      <c r="C175" s="311">
        <v>5295160</v>
      </c>
      <c r="D175" s="81" t="s">
        <v>12</v>
      </c>
      <c r="E175" s="93" t="s">
        <v>329</v>
      </c>
      <c r="F175" s="311">
        <v>-400</v>
      </c>
      <c r="G175" s="330">
        <v>6733</v>
      </c>
      <c r="H175" s="331">
        <v>4491</v>
      </c>
      <c r="I175" s="273">
        <f>G175-H175</f>
        <v>2242</v>
      </c>
      <c r="J175" s="273">
        <f>$F175*I175</f>
        <v>-896800</v>
      </c>
      <c r="K175" s="273">
        <f>J175/1000000</f>
        <v>-0.8968</v>
      </c>
      <c r="L175" s="330">
        <v>5995</v>
      </c>
      <c r="M175" s="331">
        <v>5995</v>
      </c>
      <c r="N175" s="273">
        <f>L175-M175</f>
        <v>0</v>
      </c>
      <c r="O175" s="273">
        <f>$F175*N175</f>
        <v>0</v>
      </c>
      <c r="P175" s="273">
        <f>O175/1000000</f>
        <v>0</v>
      </c>
      <c r="Q175" s="728"/>
    </row>
    <row r="176" spans="1:17" s="482" customFormat="1" ht="18">
      <c r="A176" s="354"/>
      <c r="B176" s="336" t="s">
        <v>437</v>
      </c>
      <c r="C176" s="302"/>
      <c r="D176" s="121"/>
      <c r="E176" s="93"/>
      <c r="F176" s="324"/>
      <c r="G176" s="330"/>
      <c r="H176" s="331"/>
      <c r="I176" s="311"/>
      <c r="J176" s="311"/>
      <c r="K176" s="311"/>
      <c r="L176" s="330"/>
      <c r="M176" s="331"/>
      <c r="N176" s="311"/>
      <c r="O176" s="311"/>
      <c r="P176" s="311"/>
      <c r="Q176" s="451"/>
    </row>
    <row r="177" spans="1:17" s="482" customFormat="1" ht="18">
      <c r="A177" s="354">
        <v>32</v>
      </c>
      <c r="B177" s="691" t="s">
        <v>443</v>
      </c>
      <c r="C177" s="302">
        <v>4864960</v>
      </c>
      <c r="D177" s="121" t="s">
        <v>12</v>
      </c>
      <c r="E177" s="93" t="s">
        <v>329</v>
      </c>
      <c r="F177" s="324">
        <v>-1000</v>
      </c>
      <c r="G177" s="330">
        <v>996839</v>
      </c>
      <c r="H177" s="331">
        <v>997881</v>
      </c>
      <c r="I177" s="331">
        <f>G177-H177</f>
        <v>-1042</v>
      </c>
      <c r="J177" s="331">
        <f>$F177*I177</f>
        <v>1042000</v>
      </c>
      <c r="K177" s="332">
        <f>J177/1000000</f>
        <v>1.042</v>
      </c>
      <c r="L177" s="330">
        <v>2432</v>
      </c>
      <c r="M177" s="331">
        <v>2396</v>
      </c>
      <c r="N177" s="331">
        <f>L177-M177</f>
        <v>36</v>
      </c>
      <c r="O177" s="331">
        <f>$F177*N177</f>
        <v>-36000</v>
      </c>
      <c r="P177" s="332">
        <f>O177/1000000</f>
        <v>-0.036</v>
      </c>
      <c r="Q177" s="451"/>
    </row>
    <row r="178" spans="1:17" ht="18">
      <c r="A178" s="354">
        <v>33</v>
      </c>
      <c r="B178" s="691" t="s">
        <v>444</v>
      </c>
      <c r="C178" s="302">
        <v>5128441</v>
      </c>
      <c r="D178" s="121" t="s">
        <v>12</v>
      </c>
      <c r="E178" s="93" t="s">
        <v>329</v>
      </c>
      <c r="F178" s="535">
        <v>-750</v>
      </c>
      <c r="G178" s="330">
        <v>1670</v>
      </c>
      <c r="H178" s="331">
        <v>1564</v>
      </c>
      <c r="I178" s="331">
        <f>G178-H178</f>
        <v>106</v>
      </c>
      <c r="J178" s="331">
        <f>$F178*I178</f>
        <v>-79500</v>
      </c>
      <c r="K178" s="332">
        <f>J178/1000000</f>
        <v>-0.0795</v>
      </c>
      <c r="L178" s="330">
        <v>3279</v>
      </c>
      <c r="M178" s="331">
        <v>3270</v>
      </c>
      <c r="N178" s="331">
        <f>L178-M178</f>
        <v>9</v>
      </c>
      <c r="O178" s="331">
        <f>$F178*N178</f>
        <v>-6750</v>
      </c>
      <c r="P178" s="332">
        <f>O178/1000000</f>
        <v>-0.00675</v>
      </c>
      <c r="Q178" s="451"/>
    </row>
    <row r="179" spans="1:17" ht="18" customHeight="1" thickBot="1">
      <c r="A179" s="311"/>
      <c r="B179" s="312"/>
      <c r="C179" s="311"/>
      <c r="D179" s="81"/>
      <c r="E179" s="93"/>
      <c r="F179" s="311"/>
      <c r="G179" s="330"/>
      <c r="H179" s="331"/>
      <c r="I179" s="273"/>
      <c r="J179" s="273"/>
      <c r="K179" s="273"/>
      <c r="L179" s="330"/>
      <c r="M179" s="331"/>
      <c r="N179" s="273"/>
      <c r="O179" s="273"/>
      <c r="P179" s="273"/>
      <c r="Q179" s="728"/>
    </row>
    <row r="180" s="546" customFormat="1" ht="15" customHeight="1"/>
    <row r="182" spans="1:16" ht="20.25">
      <c r="A182" s="306" t="s">
        <v>296</v>
      </c>
      <c r="K182" s="584">
        <f>SUM(K132:K181)</f>
        <v>1.56125692</v>
      </c>
      <c r="P182" s="584">
        <f>SUM(P132:P181)</f>
        <v>0.018404080000000003</v>
      </c>
    </row>
    <row r="183" spans="1:16" ht="12.75">
      <c r="A183" s="56"/>
      <c r="K183" s="535"/>
      <c r="P183" s="535"/>
    </row>
    <row r="184" spans="1:16" ht="12.75">
      <c r="A184" s="56"/>
      <c r="K184" s="535"/>
      <c r="P184" s="535"/>
    </row>
    <row r="185" spans="1:17" ht="18">
      <c r="A185" s="56"/>
      <c r="K185" s="535"/>
      <c r="P185" s="535"/>
      <c r="Q185" s="580" t="str">
        <f>NDPL!$Q$1</f>
        <v>DECEMBER-2019</v>
      </c>
    </row>
    <row r="186" spans="1:16" ht="12.75">
      <c r="A186" s="56"/>
      <c r="K186" s="535"/>
      <c r="P186" s="535"/>
    </row>
    <row r="187" spans="1:16" ht="12.75">
      <c r="A187" s="56"/>
      <c r="K187" s="535"/>
      <c r="P187" s="535"/>
    </row>
    <row r="188" spans="1:16" ht="12.75">
      <c r="A188" s="56"/>
      <c r="K188" s="535"/>
      <c r="P188" s="535"/>
    </row>
    <row r="189" spans="1:11" ht="13.5" thickBot="1">
      <c r="A189" s="2"/>
      <c r="B189" s="7"/>
      <c r="C189" s="7"/>
      <c r="D189" s="52"/>
      <c r="E189" s="52"/>
      <c r="F189" s="20"/>
      <c r="G189" s="20"/>
      <c r="H189" s="20"/>
      <c r="I189" s="20"/>
      <c r="J189" s="20"/>
      <c r="K189" s="53"/>
    </row>
    <row r="190" spans="1:17" ht="27.75">
      <c r="A190" s="397" t="s">
        <v>185</v>
      </c>
      <c r="B190" s="140"/>
      <c r="C190" s="136"/>
      <c r="D190" s="136"/>
      <c r="E190" s="136"/>
      <c r="F190" s="183"/>
      <c r="G190" s="183"/>
      <c r="H190" s="183"/>
      <c r="I190" s="183"/>
      <c r="J190" s="183"/>
      <c r="K190" s="184"/>
      <c r="L190" s="546"/>
      <c r="M190" s="546"/>
      <c r="N190" s="546"/>
      <c r="O190" s="546"/>
      <c r="P190" s="546"/>
      <c r="Q190" s="547"/>
    </row>
    <row r="191" spans="1:17" ht="24.75" customHeight="1">
      <c r="A191" s="396" t="s">
        <v>298</v>
      </c>
      <c r="B191" s="54"/>
      <c r="C191" s="54"/>
      <c r="D191" s="54"/>
      <c r="E191" s="54"/>
      <c r="F191" s="54"/>
      <c r="G191" s="54"/>
      <c r="H191" s="54"/>
      <c r="I191" s="54"/>
      <c r="J191" s="54"/>
      <c r="K191" s="395">
        <f>K126</f>
        <v>-64.82595666000002</v>
      </c>
      <c r="L191" s="283"/>
      <c r="M191" s="283"/>
      <c r="N191" s="283"/>
      <c r="O191" s="283"/>
      <c r="P191" s="395">
        <f>P126</f>
        <v>0.9298033199999999</v>
      </c>
      <c r="Q191" s="548"/>
    </row>
    <row r="192" spans="1:17" ht="24.75" customHeight="1">
      <c r="A192" s="396" t="s">
        <v>297</v>
      </c>
      <c r="B192" s="54"/>
      <c r="C192" s="54"/>
      <c r="D192" s="54"/>
      <c r="E192" s="54"/>
      <c r="F192" s="54"/>
      <c r="G192" s="54"/>
      <c r="H192" s="54"/>
      <c r="I192" s="54"/>
      <c r="J192" s="54"/>
      <c r="K192" s="395">
        <f>K182</f>
        <v>1.56125692</v>
      </c>
      <c r="L192" s="283"/>
      <c r="M192" s="283"/>
      <c r="N192" s="283"/>
      <c r="O192" s="283"/>
      <c r="P192" s="395">
        <f>P182</f>
        <v>0.018404080000000003</v>
      </c>
      <c r="Q192" s="548"/>
    </row>
    <row r="193" spans="1:17" ht="24.75" customHeight="1">
      <c r="A193" s="396" t="s">
        <v>299</v>
      </c>
      <c r="B193" s="54"/>
      <c r="C193" s="54"/>
      <c r="D193" s="54"/>
      <c r="E193" s="54"/>
      <c r="F193" s="54"/>
      <c r="G193" s="54"/>
      <c r="H193" s="54"/>
      <c r="I193" s="54"/>
      <c r="J193" s="54"/>
      <c r="K193" s="395">
        <f>'ROHTAK ROAD'!K43</f>
        <v>0.029037499999999983</v>
      </c>
      <c r="L193" s="283"/>
      <c r="M193" s="283"/>
      <c r="N193" s="283"/>
      <c r="O193" s="283"/>
      <c r="P193" s="395">
        <f>'ROHTAK ROAD'!P43</f>
        <v>-0.0108</v>
      </c>
      <c r="Q193" s="548"/>
    </row>
    <row r="194" spans="1:17" ht="24.75" customHeight="1">
      <c r="A194" s="396" t="s">
        <v>300</v>
      </c>
      <c r="B194" s="54"/>
      <c r="C194" s="54"/>
      <c r="D194" s="54"/>
      <c r="E194" s="54"/>
      <c r="F194" s="54"/>
      <c r="G194" s="54"/>
      <c r="H194" s="54"/>
      <c r="I194" s="54"/>
      <c r="J194" s="54"/>
      <c r="K194" s="395">
        <f>-MES!K35</f>
        <v>-0.0040125</v>
      </c>
      <c r="L194" s="283"/>
      <c r="M194" s="283"/>
      <c r="N194" s="283"/>
      <c r="O194" s="283"/>
      <c r="P194" s="395">
        <f>-MES!P35</f>
        <v>-0.1174625</v>
      </c>
      <c r="Q194" s="548"/>
    </row>
    <row r="195" spans="1:17" ht="29.25" customHeight="1" thickBot="1">
      <c r="A195" s="398" t="s">
        <v>186</v>
      </c>
      <c r="B195" s="185"/>
      <c r="C195" s="186"/>
      <c r="D195" s="186"/>
      <c r="E195" s="186"/>
      <c r="F195" s="186"/>
      <c r="G195" s="186"/>
      <c r="H195" s="186"/>
      <c r="I195" s="186"/>
      <c r="J195" s="186"/>
      <c r="K195" s="399">
        <f>SUM(K191:K194)</f>
        <v>-63.23967474000002</v>
      </c>
      <c r="L195" s="589"/>
      <c r="M195" s="589"/>
      <c r="N195" s="589"/>
      <c r="O195" s="589"/>
      <c r="P195" s="399">
        <f>SUM(P191:P194)</f>
        <v>0.8199448999999999</v>
      </c>
      <c r="Q195" s="550"/>
    </row>
    <row r="200" ht="13.5" thickBot="1"/>
    <row r="201" spans="1:17" ht="12.75">
      <c r="A201" s="551"/>
      <c r="B201" s="552"/>
      <c r="C201" s="552"/>
      <c r="D201" s="552"/>
      <c r="E201" s="552"/>
      <c r="F201" s="552"/>
      <c r="G201" s="552"/>
      <c r="H201" s="546"/>
      <c r="I201" s="546"/>
      <c r="J201" s="546"/>
      <c r="K201" s="546"/>
      <c r="L201" s="546"/>
      <c r="M201" s="546"/>
      <c r="N201" s="546"/>
      <c r="O201" s="546"/>
      <c r="P201" s="546"/>
      <c r="Q201" s="547"/>
    </row>
    <row r="202" spans="1:17" ht="26.25">
      <c r="A202" s="590" t="s">
        <v>310</v>
      </c>
      <c r="B202" s="554"/>
      <c r="C202" s="554"/>
      <c r="D202" s="554"/>
      <c r="E202" s="554"/>
      <c r="F202" s="554"/>
      <c r="G202" s="554"/>
      <c r="H202" s="482"/>
      <c r="I202" s="482"/>
      <c r="J202" s="482"/>
      <c r="K202" s="482"/>
      <c r="L202" s="482"/>
      <c r="M202" s="482"/>
      <c r="N202" s="482"/>
      <c r="O202" s="482"/>
      <c r="P202" s="482"/>
      <c r="Q202" s="548"/>
    </row>
    <row r="203" spans="1:17" ht="12.75">
      <c r="A203" s="555"/>
      <c r="B203" s="554"/>
      <c r="C203" s="554"/>
      <c r="D203" s="554"/>
      <c r="E203" s="554"/>
      <c r="F203" s="554"/>
      <c r="G203" s="554"/>
      <c r="H203" s="482"/>
      <c r="I203" s="482"/>
      <c r="J203" s="482"/>
      <c r="K203" s="482"/>
      <c r="L203" s="482"/>
      <c r="M203" s="482"/>
      <c r="N203" s="482"/>
      <c r="O203" s="482"/>
      <c r="P203" s="482"/>
      <c r="Q203" s="548"/>
    </row>
    <row r="204" spans="1:17" ht="15.75">
      <c r="A204" s="556"/>
      <c r="B204" s="557"/>
      <c r="C204" s="557"/>
      <c r="D204" s="557"/>
      <c r="E204" s="557"/>
      <c r="F204" s="557"/>
      <c r="G204" s="557"/>
      <c r="H204" s="482"/>
      <c r="I204" s="482"/>
      <c r="J204" s="482"/>
      <c r="K204" s="558" t="s">
        <v>322</v>
      </c>
      <c r="L204" s="482"/>
      <c r="M204" s="482"/>
      <c r="N204" s="482"/>
      <c r="O204" s="482"/>
      <c r="P204" s="558" t="s">
        <v>323</v>
      </c>
      <c r="Q204" s="548"/>
    </row>
    <row r="205" spans="1:17" ht="12.75">
      <c r="A205" s="559"/>
      <c r="B205" s="93"/>
      <c r="C205" s="93"/>
      <c r="D205" s="93"/>
      <c r="E205" s="93"/>
      <c r="F205" s="93"/>
      <c r="G205" s="93"/>
      <c r="H205" s="482"/>
      <c r="I205" s="482"/>
      <c r="J205" s="482"/>
      <c r="K205" s="482"/>
      <c r="L205" s="482"/>
      <c r="M205" s="482"/>
      <c r="N205" s="482"/>
      <c r="O205" s="482"/>
      <c r="P205" s="482"/>
      <c r="Q205" s="548"/>
    </row>
    <row r="206" spans="1:17" ht="12.75">
      <c r="A206" s="559"/>
      <c r="B206" s="93"/>
      <c r="C206" s="93"/>
      <c r="D206" s="93"/>
      <c r="E206" s="93"/>
      <c r="F206" s="93"/>
      <c r="G206" s="93"/>
      <c r="H206" s="482"/>
      <c r="I206" s="482"/>
      <c r="J206" s="482"/>
      <c r="K206" s="482"/>
      <c r="L206" s="482"/>
      <c r="M206" s="482"/>
      <c r="N206" s="482"/>
      <c r="O206" s="482"/>
      <c r="P206" s="482"/>
      <c r="Q206" s="548"/>
    </row>
    <row r="207" spans="1:17" ht="23.25">
      <c r="A207" s="591" t="s">
        <v>313</v>
      </c>
      <c r="B207" s="561"/>
      <c r="C207" s="561"/>
      <c r="D207" s="562"/>
      <c r="E207" s="562"/>
      <c r="F207" s="563"/>
      <c r="G207" s="562"/>
      <c r="H207" s="482"/>
      <c r="I207" s="482"/>
      <c r="J207" s="482"/>
      <c r="K207" s="592">
        <f>K195</f>
        <v>-63.23967474000002</v>
      </c>
      <c r="L207" s="593" t="s">
        <v>311</v>
      </c>
      <c r="M207" s="594"/>
      <c r="N207" s="594"/>
      <c r="O207" s="594"/>
      <c r="P207" s="592">
        <f>P195</f>
        <v>0.8199448999999999</v>
      </c>
      <c r="Q207" s="595" t="s">
        <v>311</v>
      </c>
    </row>
    <row r="208" spans="1:17" ht="23.25">
      <c r="A208" s="566"/>
      <c r="B208" s="567"/>
      <c r="C208" s="567"/>
      <c r="D208" s="554"/>
      <c r="E208" s="554"/>
      <c r="F208" s="568"/>
      <c r="G208" s="554"/>
      <c r="H208" s="482"/>
      <c r="I208" s="482"/>
      <c r="J208" s="482"/>
      <c r="K208" s="594"/>
      <c r="L208" s="596"/>
      <c r="M208" s="594"/>
      <c r="N208" s="594"/>
      <c r="O208" s="594"/>
      <c r="P208" s="594"/>
      <c r="Q208" s="597"/>
    </row>
    <row r="209" spans="1:17" ht="23.25">
      <c r="A209" s="598" t="s">
        <v>312</v>
      </c>
      <c r="B209" s="44"/>
      <c r="C209" s="44"/>
      <c r="D209" s="554"/>
      <c r="E209" s="554"/>
      <c r="F209" s="571"/>
      <c r="G209" s="562"/>
      <c r="H209" s="482"/>
      <c r="I209" s="482"/>
      <c r="J209" s="482"/>
      <c r="K209" s="594">
        <f>'STEPPED UP GENCO'!K42</f>
        <v>-8.097668985</v>
      </c>
      <c r="L209" s="593" t="s">
        <v>311</v>
      </c>
      <c r="M209" s="594"/>
      <c r="N209" s="594"/>
      <c r="O209" s="594"/>
      <c r="P209" s="592">
        <f>'STEPPED UP GENCO'!P42</f>
        <v>-0.04883781875000006</v>
      </c>
      <c r="Q209" s="595" t="s">
        <v>311</v>
      </c>
    </row>
    <row r="210" spans="1:17" ht="15">
      <c r="A210" s="572"/>
      <c r="B210" s="482"/>
      <c r="C210" s="482"/>
      <c r="D210" s="482"/>
      <c r="E210" s="482"/>
      <c r="F210" s="482"/>
      <c r="G210" s="482"/>
      <c r="H210" s="482"/>
      <c r="I210" s="482"/>
      <c r="J210" s="482"/>
      <c r="K210" s="482"/>
      <c r="L210" s="268"/>
      <c r="M210" s="482"/>
      <c r="N210" s="482"/>
      <c r="O210" s="482"/>
      <c r="P210" s="482"/>
      <c r="Q210" s="599"/>
    </row>
    <row r="211" spans="1:17" ht="15">
      <c r="A211" s="572"/>
      <c r="B211" s="482"/>
      <c r="C211" s="482"/>
      <c r="D211" s="482"/>
      <c r="E211" s="482"/>
      <c r="F211" s="482"/>
      <c r="G211" s="482"/>
      <c r="H211" s="482"/>
      <c r="I211" s="482"/>
      <c r="J211" s="482"/>
      <c r="K211" s="482"/>
      <c r="L211" s="268"/>
      <c r="M211" s="482"/>
      <c r="N211" s="482"/>
      <c r="O211" s="482"/>
      <c r="P211" s="482"/>
      <c r="Q211" s="599"/>
    </row>
    <row r="212" spans="1:17" ht="15">
      <c r="A212" s="572"/>
      <c r="B212" s="482"/>
      <c r="C212" s="482"/>
      <c r="D212" s="482"/>
      <c r="E212" s="482"/>
      <c r="F212" s="482"/>
      <c r="G212" s="482"/>
      <c r="H212" s="482"/>
      <c r="I212" s="482"/>
      <c r="J212" s="482"/>
      <c r="K212" s="482"/>
      <c r="L212" s="268"/>
      <c r="M212" s="482"/>
      <c r="N212" s="482"/>
      <c r="O212" s="482"/>
      <c r="P212" s="482"/>
      <c r="Q212" s="599"/>
    </row>
    <row r="213" spans="1:17" ht="23.25">
      <c r="A213" s="572"/>
      <c r="B213" s="482"/>
      <c r="C213" s="482"/>
      <c r="D213" s="482"/>
      <c r="E213" s="482"/>
      <c r="F213" s="482"/>
      <c r="G213" s="482"/>
      <c r="H213" s="561"/>
      <c r="I213" s="561"/>
      <c r="J213" s="600" t="s">
        <v>314</v>
      </c>
      <c r="K213" s="601">
        <f>SUM(K207:K212)</f>
        <v>-71.33734372500003</v>
      </c>
      <c r="L213" s="600" t="s">
        <v>311</v>
      </c>
      <c r="M213" s="594"/>
      <c r="N213" s="594"/>
      <c r="O213" s="594"/>
      <c r="P213" s="601">
        <f>SUM(P207:P212)</f>
        <v>0.7711070812499998</v>
      </c>
      <c r="Q213" s="600" t="s">
        <v>311</v>
      </c>
    </row>
    <row r="214" spans="1:17" ht="13.5" thickBot="1">
      <c r="A214" s="573"/>
      <c r="B214" s="549"/>
      <c r="C214" s="549"/>
      <c r="D214" s="549"/>
      <c r="E214" s="549"/>
      <c r="F214" s="549"/>
      <c r="G214" s="549"/>
      <c r="H214" s="549"/>
      <c r="I214" s="549"/>
      <c r="J214" s="549"/>
      <c r="K214" s="549"/>
      <c r="L214" s="549"/>
      <c r="M214" s="549"/>
      <c r="N214" s="549"/>
      <c r="O214" s="549"/>
      <c r="P214" s="549"/>
      <c r="Q214" s="550"/>
    </row>
  </sheetData>
  <sheetProtection/>
  <printOptions horizontalCentered="1"/>
  <pageMargins left="0.25" right="0.25" top="0.35" bottom="0.43" header="0.5" footer="0.5"/>
  <pageSetup horizontalDpi="600" verticalDpi="600" orientation="landscape" paperSize="9" scale="52" r:id="rId1"/>
  <rowBreaks count="3" manualBreakCount="3">
    <brk id="60" max="255" man="1"/>
    <brk id="127" max="18" man="1"/>
    <brk id="182" max="255" man="1"/>
  </rowBreaks>
  <colBreaks count="1" manualBreakCount="1">
    <brk id="17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W87"/>
  <sheetViews>
    <sheetView view="pageBreakPreview" zoomScale="85" zoomScaleNormal="70" zoomScaleSheetLayoutView="85" zoomScalePageLayoutView="50" workbookViewId="0" topLeftCell="A7">
      <selection activeCell="K33" sqref="K33"/>
    </sheetView>
  </sheetViews>
  <sheetFormatPr defaultColWidth="9.140625" defaultRowHeight="12.75"/>
  <cols>
    <col min="1" max="1" width="5.140625" style="447" customWidth="1"/>
    <col min="2" max="2" width="20.8515625" style="447" customWidth="1"/>
    <col min="3" max="3" width="11.28125" style="447" customWidth="1"/>
    <col min="4" max="4" width="9.140625" style="447" customWidth="1"/>
    <col min="5" max="5" width="14.421875" style="447" customWidth="1"/>
    <col min="6" max="6" width="7.00390625" style="447" customWidth="1"/>
    <col min="7" max="7" width="11.421875" style="447" customWidth="1"/>
    <col min="8" max="8" width="13.00390625" style="447" customWidth="1"/>
    <col min="9" max="9" width="9.00390625" style="447" customWidth="1"/>
    <col min="10" max="10" width="12.28125" style="447" customWidth="1"/>
    <col min="11" max="12" width="12.8515625" style="447" customWidth="1"/>
    <col min="13" max="13" width="13.28125" style="447" customWidth="1"/>
    <col min="14" max="14" width="11.421875" style="447" customWidth="1"/>
    <col min="15" max="15" width="13.140625" style="447" customWidth="1"/>
    <col min="16" max="16" width="14.7109375" style="447" customWidth="1"/>
    <col min="17" max="17" width="15.00390625" style="447" customWidth="1"/>
    <col min="18" max="18" width="0.13671875" style="447" customWidth="1"/>
    <col min="19" max="19" width="1.57421875" style="447" hidden="1" customWidth="1"/>
    <col min="20" max="20" width="9.140625" style="447" hidden="1" customWidth="1"/>
    <col min="21" max="21" width="4.28125" style="447" hidden="1" customWidth="1"/>
    <col min="22" max="22" width="4.00390625" style="447" hidden="1" customWidth="1"/>
    <col min="23" max="23" width="3.8515625" style="447" hidden="1" customWidth="1"/>
    <col min="24" max="16384" width="9.140625" style="447" customWidth="1"/>
  </cols>
  <sheetData>
    <row r="1" spans="1:17" ht="26.25">
      <c r="A1" s="1" t="s">
        <v>222</v>
      </c>
      <c r="Q1" s="497" t="str">
        <f>NDPL!Q1</f>
        <v>DECEMBER-2019</v>
      </c>
    </row>
    <row r="2" ht="18.75" customHeight="1">
      <c r="A2" s="78" t="s">
        <v>223</v>
      </c>
    </row>
    <row r="3" ht="23.25">
      <c r="A3" s="178" t="s">
        <v>201</v>
      </c>
    </row>
    <row r="4" spans="1:16" ht="24" thickBot="1">
      <c r="A4" s="386" t="s">
        <v>202</v>
      </c>
      <c r="G4" s="482"/>
      <c r="H4" s="482"/>
      <c r="I4" s="45" t="s">
        <v>378</v>
      </c>
      <c r="J4" s="482"/>
      <c r="K4" s="482"/>
      <c r="L4" s="482"/>
      <c r="M4" s="482"/>
      <c r="N4" s="45" t="s">
        <v>379</v>
      </c>
      <c r="O4" s="482"/>
      <c r="P4" s="482"/>
    </row>
    <row r="5" spans="1:17" ht="62.25" customHeight="1" thickBot="1" thickTop="1">
      <c r="A5" s="503" t="s">
        <v>8</v>
      </c>
      <c r="B5" s="504" t="s">
        <v>9</v>
      </c>
      <c r="C5" s="505" t="s">
        <v>1</v>
      </c>
      <c r="D5" s="505" t="s">
        <v>2</v>
      </c>
      <c r="E5" s="505" t="s">
        <v>3</v>
      </c>
      <c r="F5" s="505" t="s">
        <v>10</v>
      </c>
      <c r="G5" s="503" t="str">
        <f>NDPL!G5</f>
        <v>FINAL READING 01/01/2020</v>
      </c>
      <c r="H5" s="505" t="str">
        <f>NDPL!H5</f>
        <v>INTIAL READING 01/12/2019</v>
      </c>
      <c r="I5" s="505" t="s">
        <v>4</v>
      </c>
      <c r="J5" s="505" t="s">
        <v>5</v>
      </c>
      <c r="K5" s="505" t="s">
        <v>6</v>
      </c>
      <c r="L5" s="503" t="str">
        <f>NDPL!G5</f>
        <v>FINAL READING 01/01/2020</v>
      </c>
      <c r="M5" s="505" t="str">
        <f>NDPL!H5</f>
        <v>INTIAL READING 01/12/2019</v>
      </c>
      <c r="N5" s="505" t="s">
        <v>4</v>
      </c>
      <c r="O5" s="505" t="s">
        <v>5</v>
      </c>
      <c r="P5" s="505" t="s">
        <v>6</v>
      </c>
      <c r="Q5" s="506" t="s">
        <v>292</v>
      </c>
    </row>
    <row r="6" ht="14.25" thickBot="1" thickTop="1"/>
    <row r="7" spans="1:17" ht="18" customHeight="1" thickTop="1">
      <c r="A7" s="152"/>
      <c r="B7" s="153" t="s">
        <v>187</v>
      </c>
      <c r="C7" s="154"/>
      <c r="D7" s="154"/>
      <c r="E7" s="154"/>
      <c r="F7" s="154"/>
      <c r="G7" s="59"/>
      <c r="H7" s="602"/>
      <c r="I7" s="603"/>
      <c r="J7" s="603"/>
      <c r="K7" s="603"/>
      <c r="L7" s="604"/>
      <c r="M7" s="602"/>
      <c r="N7" s="602"/>
      <c r="O7" s="602"/>
      <c r="P7" s="602"/>
      <c r="Q7" s="534"/>
    </row>
    <row r="8" spans="1:17" ht="18" customHeight="1">
      <c r="A8" s="155"/>
      <c r="B8" s="156" t="s">
        <v>106</v>
      </c>
      <c r="C8" s="157"/>
      <c r="D8" s="158"/>
      <c r="E8" s="159"/>
      <c r="F8" s="160"/>
      <c r="G8" s="63"/>
      <c r="H8" s="605"/>
      <c r="I8" s="415"/>
      <c r="J8" s="415"/>
      <c r="K8" s="415"/>
      <c r="L8" s="606"/>
      <c r="M8" s="605"/>
      <c r="N8" s="388"/>
      <c r="O8" s="388"/>
      <c r="P8" s="388"/>
      <c r="Q8" s="451"/>
    </row>
    <row r="9" spans="1:17" ht="18">
      <c r="A9" s="155">
        <v>1</v>
      </c>
      <c r="B9" s="156" t="s">
        <v>107</v>
      </c>
      <c r="C9" s="157">
        <v>4865107</v>
      </c>
      <c r="D9" s="161" t="s">
        <v>12</v>
      </c>
      <c r="E9" s="249" t="s">
        <v>329</v>
      </c>
      <c r="F9" s="162">
        <v>266.67</v>
      </c>
      <c r="G9" s="439">
        <v>2188</v>
      </c>
      <c r="H9" s="463">
        <v>2437</v>
      </c>
      <c r="I9" s="415">
        <f aca="true" t="shared" si="0" ref="I9:I18">G9-H9</f>
        <v>-249</v>
      </c>
      <c r="J9" s="415">
        <f aca="true" t="shared" si="1" ref="J9:J17">$F9*I9</f>
        <v>-66400.83</v>
      </c>
      <c r="K9" s="415">
        <f aca="true" t="shared" si="2" ref="K9:K17">J9/1000000</f>
        <v>-0.06640083000000001</v>
      </c>
      <c r="L9" s="439">
        <v>2150</v>
      </c>
      <c r="M9" s="463">
        <v>2150</v>
      </c>
      <c r="N9" s="415">
        <f aca="true" t="shared" si="3" ref="N9:N18">L9-M9</f>
        <v>0</v>
      </c>
      <c r="O9" s="415">
        <f aca="true" t="shared" si="4" ref="O9:O17">$F9*N9</f>
        <v>0</v>
      </c>
      <c r="P9" s="415">
        <f aca="true" t="shared" si="5" ref="P9:P17">O9/1000000</f>
        <v>0</v>
      </c>
      <c r="Q9" s="478"/>
    </row>
    <row r="10" spans="1:17" ht="18" customHeight="1">
      <c r="A10" s="155">
        <v>2</v>
      </c>
      <c r="B10" s="156" t="s">
        <v>108</v>
      </c>
      <c r="C10" s="157">
        <v>4865137</v>
      </c>
      <c r="D10" s="161" t="s">
        <v>12</v>
      </c>
      <c r="E10" s="249" t="s">
        <v>329</v>
      </c>
      <c r="F10" s="162">
        <v>100</v>
      </c>
      <c r="G10" s="330">
        <v>100284</v>
      </c>
      <c r="H10" s="463">
        <v>98674</v>
      </c>
      <c r="I10" s="415">
        <f t="shared" si="0"/>
        <v>1610</v>
      </c>
      <c r="J10" s="415">
        <f t="shared" si="1"/>
        <v>161000</v>
      </c>
      <c r="K10" s="415">
        <f t="shared" si="2"/>
        <v>0.161</v>
      </c>
      <c r="L10" s="439">
        <v>152233</v>
      </c>
      <c r="M10" s="463">
        <v>152230</v>
      </c>
      <c r="N10" s="412">
        <f t="shared" si="3"/>
        <v>3</v>
      </c>
      <c r="O10" s="412">
        <f t="shared" si="4"/>
        <v>300</v>
      </c>
      <c r="P10" s="412">
        <f t="shared" si="5"/>
        <v>0.0003</v>
      </c>
      <c r="Q10" s="451"/>
    </row>
    <row r="11" spans="1:17" ht="18">
      <c r="A11" s="155">
        <v>3</v>
      </c>
      <c r="B11" s="156" t="s">
        <v>109</v>
      </c>
      <c r="C11" s="157">
        <v>4865136</v>
      </c>
      <c r="D11" s="161" t="s">
        <v>12</v>
      </c>
      <c r="E11" s="249" t="s">
        <v>329</v>
      </c>
      <c r="F11" s="162">
        <v>200</v>
      </c>
      <c r="G11" s="439">
        <v>992118</v>
      </c>
      <c r="H11" s="463">
        <v>992850</v>
      </c>
      <c r="I11" s="415">
        <f t="shared" si="0"/>
        <v>-732</v>
      </c>
      <c r="J11" s="415">
        <f t="shared" si="1"/>
        <v>-146400</v>
      </c>
      <c r="K11" s="415">
        <f t="shared" si="2"/>
        <v>-0.1464</v>
      </c>
      <c r="L11" s="439">
        <v>999322</v>
      </c>
      <c r="M11" s="463">
        <v>999322</v>
      </c>
      <c r="N11" s="415">
        <f t="shared" si="3"/>
        <v>0</v>
      </c>
      <c r="O11" s="415">
        <f t="shared" si="4"/>
        <v>0</v>
      </c>
      <c r="P11" s="415">
        <f t="shared" si="5"/>
        <v>0</v>
      </c>
      <c r="Q11" s="609"/>
    </row>
    <row r="12" spans="1:17" ht="18">
      <c r="A12" s="155">
        <v>4</v>
      </c>
      <c r="B12" s="156" t="s">
        <v>110</v>
      </c>
      <c r="C12" s="157">
        <v>5295200</v>
      </c>
      <c r="D12" s="161" t="s">
        <v>12</v>
      </c>
      <c r="E12" s="249" t="s">
        <v>329</v>
      </c>
      <c r="F12" s="162">
        <v>200</v>
      </c>
      <c r="G12" s="439">
        <v>69990</v>
      </c>
      <c r="H12" s="463">
        <v>69672</v>
      </c>
      <c r="I12" s="415">
        <f t="shared" si="0"/>
        <v>318</v>
      </c>
      <c r="J12" s="415">
        <f t="shared" si="1"/>
        <v>63600</v>
      </c>
      <c r="K12" s="415">
        <f t="shared" si="2"/>
        <v>0.0636</v>
      </c>
      <c r="L12" s="439">
        <v>132703</v>
      </c>
      <c r="M12" s="463">
        <v>132702</v>
      </c>
      <c r="N12" s="412">
        <f t="shared" si="3"/>
        <v>1</v>
      </c>
      <c r="O12" s="412">
        <f t="shared" si="4"/>
        <v>200</v>
      </c>
      <c r="P12" s="412">
        <f t="shared" si="5"/>
        <v>0.0002</v>
      </c>
      <c r="Q12" s="682"/>
    </row>
    <row r="13" spans="1:17" ht="18" customHeight="1">
      <c r="A13" s="155">
        <v>5</v>
      </c>
      <c r="B13" s="156" t="s">
        <v>111</v>
      </c>
      <c r="C13" s="157">
        <v>4864968</v>
      </c>
      <c r="D13" s="161" t="s">
        <v>12</v>
      </c>
      <c r="E13" s="249" t="s">
        <v>329</v>
      </c>
      <c r="F13" s="162">
        <v>800</v>
      </c>
      <c r="G13" s="439">
        <v>961</v>
      </c>
      <c r="H13" s="463">
        <v>847</v>
      </c>
      <c r="I13" s="415">
        <f t="shared" si="0"/>
        <v>114</v>
      </c>
      <c r="J13" s="415">
        <f>$F13*I13</f>
        <v>91200</v>
      </c>
      <c r="K13" s="415">
        <f>J13/1000000</f>
        <v>0.0912</v>
      </c>
      <c r="L13" s="439">
        <v>2558</v>
      </c>
      <c r="M13" s="463">
        <v>2557</v>
      </c>
      <c r="N13" s="412">
        <f t="shared" si="3"/>
        <v>1</v>
      </c>
      <c r="O13" s="412">
        <f>$F13*N13</f>
        <v>800</v>
      </c>
      <c r="P13" s="412">
        <f>O13/1000000</f>
        <v>0.0008</v>
      </c>
      <c r="Q13" s="792"/>
    </row>
    <row r="14" spans="1:17" ht="18" customHeight="1">
      <c r="A14" s="155">
        <v>6</v>
      </c>
      <c r="B14" s="156" t="s">
        <v>354</v>
      </c>
      <c r="C14" s="157">
        <v>4865004</v>
      </c>
      <c r="D14" s="161" t="s">
        <v>12</v>
      </c>
      <c r="E14" s="249" t="s">
        <v>329</v>
      </c>
      <c r="F14" s="162">
        <v>800</v>
      </c>
      <c r="G14" s="439">
        <v>3380</v>
      </c>
      <c r="H14" s="463">
        <v>3390</v>
      </c>
      <c r="I14" s="415">
        <f t="shared" si="0"/>
        <v>-10</v>
      </c>
      <c r="J14" s="415">
        <f t="shared" si="1"/>
        <v>-8000</v>
      </c>
      <c r="K14" s="415">
        <f t="shared" si="2"/>
        <v>-0.008</v>
      </c>
      <c r="L14" s="439">
        <v>1309</v>
      </c>
      <c r="M14" s="463">
        <v>1309</v>
      </c>
      <c r="N14" s="412">
        <f t="shared" si="3"/>
        <v>0</v>
      </c>
      <c r="O14" s="412">
        <f t="shared" si="4"/>
        <v>0</v>
      </c>
      <c r="P14" s="412">
        <f t="shared" si="5"/>
        <v>0</v>
      </c>
      <c r="Q14" s="478"/>
    </row>
    <row r="15" spans="1:17" ht="18" customHeight="1">
      <c r="A15" s="155">
        <v>7</v>
      </c>
      <c r="B15" s="351" t="s">
        <v>376</v>
      </c>
      <c r="C15" s="354">
        <v>4865050</v>
      </c>
      <c r="D15" s="161" t="s">
        <v>12</v>
      </c>
      <c r="E15" s="249" t="s">
        <v>329</v>
      </c>
      <c r="F15" s="360">
        <v>800</v>
      </c>
      <c r="G15" s="439">
        <v>998921</v>
      </c>
      <c r="H15" s="463">
        <v>999319</v>
      </c>
      <c r="I15" s="415">
        <f t="shared" si="0"/>
        <v>-398</v>
      </c>
      <c r="J15" s="415">
        <f>$F15*I15</f>
        <v>-318400</v>
      </c>
      <c r="K15" s="415">
        <f>J15/1000000</f>
        <v>-0.3184</v>
      </c>
      <c r="L15" s="439">
        <v>999015</v>
      </c>
      <c r="M15" s="463">
        <v>999018</v>
      </c>
      <c r="N15" s="412">
        <f t="shared" si="3"/>
        <v>-3</v>
      </c>
      <c r="O15" s="412">
        <f>$F15*N15</f>
        <v>-2400</v>
      </c>
      <c r="P15" s="412">
        <f>O15/1000000</f>
        <v>-0.0024</v>
      </c>
      <c r="Q15" s="451"/>
    </row>
    <row r="16" spans="1:17" ht="18" customHeight="1">
      <c r="A16" s="155">
        <v>8</v>
      </c>
      <c r="B16" s="351" t="s">
        <v>375</v>
      </c>
      <c r="C16" s="354">
        <v>4864998</v>
      </c>
      <c r="D16" s="161" t="s">
        <v>12</v>
      </c>
      <c r="E16" s="249" t="s">
        <v>329</v>
      </c>
      <c r="F16" s="360">
        <v>800</v>
      </c>
      <c r="G16" s="439">
        <v>965209</v>
      </c>
      <c r="H16" s="463">
        <v>966028</v>
      </c>
      <c r="I16" s="415">
        <f t="shared" si="0"/>
        <v>-819</v>
      </c>
      <c r="J16" s="415">
        <f t="shared" si="1"/>
        <v>-655200</v>
      </c>
      <c r="K16" s="415">
        <f t="shared" si="2"/>
        <v>-0.6552</v>
      </c>
      <c r="L16" s="439">
        <v>981204</v>
      </c>
      <c r="M16" s="463">
        <v>981283</v>
      </c>
      <c r="N16" s="412">
        <f t="shared" si="3"/>
        <v>-79</v>
      </c>
      <c r="O16" s="412">
        <f t="shared" si="4"/>
        <v>-63200</v>
      </c>
      <c r="P16" s="412">
        <f t="shared" si="5"/>
        <v>-0.0632</v>
      </c>
      <c r="Q16" s="451"/>
    </row>
    <row r="17" spans="1:17" ht="18" customHeight="1">
      <c r="A17" s="155">
        <v>9</v>
      </c>
      <c r="B17" s="351" t="s">
        <v>369</v>
      </c>
      <c r="C17" s="354">
        <v>4864993</v>
      </c>
      <c r="D17" s="161" t="s">
        <v>12</v>
      </c>
      <c r="E17" s="249" t="s">
        <v>329</v>
      </c>
      <c r="F17" s="360">
        <v>800</v>
      </c>
      <c r="G17" s="439">
        <v>971266</v>
      </c>
      <c r="H17" s="463">
        <v>971715</v>
      </c>
      <c r="I17" s="415">
        <f t="shared" si="0"/>
        <v>-449</v>
      </c>
      <c r="J17" s="415">
        <f t="shared" si="1"/>
        <v>-359200</v>
      </c>
      <c r="K17" s="415">
        <f t="shared" si="2"/>
        <v>-0.3592</v>
      </c>
      <c r="L17" s="439">
        <v>990089</v>
      </c>
      <c r="M17" s="463">
        <v>990090</v>
      </c>
      <c r="N17" s="412">
        <f t="shared" si="3"/>
        <v>-1</v>
      </c>
      <c r="O17" s="412">
        <f t="shared" si="4"/>
        <v>-800</v>
      </c>
      <c r="P17" s="412">
        <f t="shared" si="5"/>
        <v>-0.0008</v>
      </c>
      <c r="Q17" s="479"/>
    </row>
    <row r="18" spans="1:17" ht="15.75" customHeight="1">
      <c r="A18" s="155">
        <v>10</v>
      </c>
      <c r="B18" s="351" t="s">
        <v>411</v>
      </c>
      <c r="C18" s="354">
        <v>5128403</v>
      </c>
      <c r="D18" s="161" t="s">
        <v>12</v>
      </c>
      <c r="E18" s="249" t="s">
        <v>329</v>
      </c>
      <c r="F18" s="360">
        <v>2000</v>
      </c>
      <c r="G18" s="439">
        <v>999014</v>
      </c>
      <c r="H18" s="463">
        <v>999331</v>
      </c>
      <c r="I18" s="267">
        <f t="shared" si="0"/>
        <v>-317</v>
      </c>
      <c r="J18" s="267">
        <f>$F18*I18</f>
        <v>-634000</v>
      </c>
      <c r="K18" s="267">
        <f>J18/1000000</f>
        <v>-0.634</v>
      </c>
      <c r="L18" s="439">
        <v>999597</v>
      </c>
      <c r="M18" s="463">
        <v>999597</v>
      </c>
      <c r="N18" s="331">
        <f t="shared" si="3"/>
        <v>0</v>
      </c>
      <c r="O18" s="331">
        <f>$F18*N18</f>
        <v>0</v>
      </c>
      <c r="P18" s="331">
        <f>O18/1000000</f>
        <v>0</v>
      </c>
      <c r="Q18" s="479"/>
    </row>
    <row r="19" spans="1:17" ht="18" customHeight="1">
      <c r="A19" s="155"/>
      <c r="B19" s="163" t="s">
        <v>360</v>
      </c>
      <c r="C19" s="157"/>
      <c r="D19" s="161"/>
      <c r="E19" s="249"/>
      <c r="F19" s="162"/>
      <c r="G19" s="102"/>
      <c r="H19" s="388"/>
      <c r="I19" s="415"/>
      <c r="J19" s="415"/>
      <c r="K19" s="415"/>
      <c r="L19" s="389"/>
      <c r="M19" s="388"/>
      <c r="N19" s="412"/>
      <c r="O19" s="412"/>
      <c r="P19" s="412"/>
      <c r="Q19" s="451"/>
    </row>
    <row r="20" spans="1:17" ht="18" customHeight="1">
      <c r="A20" s="155">
        <v>11</v>
      </c>
      <c r="B20" s="156" t="s">
        <v>188</v>
      </c>
      <c r="C20" s="157">
        <v>4865161</v>
      </c>
      <c r="D20" s="158" t="s">
        <v>12</v>
      </c>
      <c r="E20" s="249" t="s">
        <v>329</v>
      </c>
      <c r="F20" s="162">
        <v>50</v>
      </c>
      <c r="G20" s="439">
        <v>978133</v>
      </c>
      <c r="H20" s="463">
        <v>980528</v>
      </c>
      <c r="I20" s="415">
        <f aca="true" t="shared" si="6" ref="I20:I25">G20-H20</f>
        <v>-2395</v>
      </c>
      <c r="J20" s="415">
        <f aca="true" t="shared" si="7" ref="J20:J25">$F20*I20</f>
        <v>-119750</v>
      </c>
      <c r="K20" s="415">
        <f aca="true" t="shared" si="8" ref="K20:K25">J20/1000000</f>
        <v>-0.11975</v>
      </c>
      <c r="L20" s="439">
        <v>21354</v>
      </c>
      <c r="M20" s="463">
        <v>21458</v>
      </c>
      <c r="N20" s="412">
        <f aca="true" t="shared" si="9" ref="N20:N25">L20-M20</f>
        <v>-104</v>
      </c>
      <c r="O20" s="412">
        <f aca="true" t="shared" si="10" ref="O20:O25">$F20*N20</f>
        <v>-5200</v>
      </c>
      <c r="P20" s="412">
        <f aca="true" t="shared" si="11" ref="P20:P25">O20/1000000</f>
        <v>-0.0052</v>
      </c>
      <c r="Q20" s="451"/>
    </row>
    <row r="21" spans="1:17" ht="13.5" customHeight="1">
      <c r="A21" s="155">
        <v>12</v>
      </c>
      <c r="B21" s="156" t="s">
        <v>189</v>
      </c>
      <c r="C21" s="157">
        <v>4865131</v>
      </c>
      <c r="D21" s="161" t="s">
        <v>12</v>
      </c>
      <c r="E21" s="249" t="s">
        <v>329</v>
      </c>
      <c r="F21" s="162">
        <v>75</v>
      </c>
      <c r="G21" s="439">
        <v>981804</v>
      </c>
      <c r="H21" s="463">
        <v>984039</v>
      </c>
      <c r="I21" s="463">
        <f t="shared" si="6"/>
        <v>-2235</v>
      </c>
      <c r="J21" s="463">
        <f t="shared" si="7"/>
        <v>-167625</v>
      </c>
      <c r="K21" s="463">
        <f t="shared" si="8"/>
        <v>-0.167625</v>
      </c>
      <c r="L21" s="439">
        <v>23332</v>
      </c>
      <c r="M21" s="463">
        <v>23390</v>
      </c>
      <c r="N21" s="267">
        <f t="shared" si="9"/>
        <v>-58</v>
      </c>
      <c r="O21" s="267">
        <f t="shared" si="10"/>
        <v>-4350</v>
      </c>
      <c r="P21" s="267">
        <f t="shared" si="11"/>
        <v>-0.00435</v>
      </c>
      <c r="Q21" s="451"/>
    </row>
    <row r="22" spans="1:17" ht="18" customHeight="1">
      <c r="A22" s="155">
        <v>13</v>
      </c>
      <c r="B22" s="159" t="s">
        <v>190</v>
      </c>
      <c r="C22" s="157">
        <v>4902512</v>
      </c>
      <c r="D22" s="161" t="s">
        <v>12</v>
      </c>
      <c r="E22" s="249" t="s">
        <v>329</v>
      </c>
      <c r="F22" s="162">
        <v>500</v>
      </c>
      <c r="G22" s="439">
        <v>999179</v>
      </c>
      <c r="H22" s="463">
        <v>999323</v>
      </c>
      <c r="I22" s="415">
        <f t="shared" si="6"/>
        <v>-144</v>
      </c>
      <c r="J22" s="415">
        <f t="shared" si="7"/>
        <v>-72000</v>
      </c>
      <c r="K22" s="415">
        <f t="shared" si="8"/>
        <v>-0.072</v>
      </c>
      <c r="L22" s="439">
        <v>5532</v>
      </c>
      <c r="M22" s="463">
        <v>5547</v>
      </c>
      <c r="N22" s="412">
        <f t="shared" si="9"/>
        <v>-15</v>
      </c>
      <c r="O22" s="412">
        <f t="shared" si="10"/>
        <v>-7500</v>
      </c>
      <c r="P22" s="412">
        <f t="shared" si="11"/>
        <v>-0.0075</v>
      </c>
      <c r="Q22" s="451"/>
    </row>
    <row r="23" spans="1:17" ht="18" customHeight="1">
      <c r="A23" s="155">
        <v>14</v>
      </c>
      <c r="B23" s="156" t="s">
        <v>191</v>
      </c>
      <c r="C23" s="157">
        <v>4865178</v>
      </c>
      <c r="D23" s="161" t="s">
        <v>12</v>
      </c>
      <c r="E23" s="249" t="s">
        <v>329</v>
      </c>
      <c r="F23" s="162">
        <v>375</v>
      </c>
      <c r="G23" s="439">
        <v>998129</v>
      </c>
      <c r="H23" s="463">
        <v>998295</v>
      </c>
      <c r="I23" s="415">
        <f t="shared" si="6"/>
        <v>-166</v>
      </c>
      <c r="J23" s="415">
        <f t="shared" si="7"/>
        <v>-62250</v>
      </c>
      <c r="K23" s="415">
        <f t="shared" si="8"/>
        <v>-0.06225</v>
      </c>
      <c r="L23" s="439">
        <v>7631</v>
      </c>
      <c r="M23" s="463">
        <v>7646</v>
      </c>
      <c r="N23" s="412">
        <f t="shared" si="9"/>
        <v>-15</v>
      </c>
      <c r="O23" s="412">
        <f t="shared" si="10"/>
        <v>-5625</v>
      </c>
      <c r="P23" s="412">
        <f t="shared" si="11"/>
        <v>-0.005625</v>
      </c>
      <c r="Q23" s="451"/>
    </row>
    <row r="24" spans="1:17" ht="18" customHeight="1">
      <c r="A24" s="155">
        <v>15</v>
      </c>
      <c r="B24" s="156" t="s">
        <v>192</v>
      </c>
      <c r="C24" s="157">
        <v>4865098</v>
      </c>
      <c r="D24" s="161" t="s">
        <v>12</v>
      </c>
      <c r="E24" s="249" t="s">
        <v>329</v>
      </c>
      <c r="F24" s="162">
        <v>100</v>
      </c>
      <c r="G24" s="439">
        <v>996819</v>
      </c>
      <c r="H24" s="463">
        <v>998004</v>
      </c>
      <c r="I24" s="415">
        <f>G24-H24</f>
        <v>-1185</v>
      </c>
      <c r="J24" s="415">
        <f>$F24*I24</f>
        <v>-118500</v>
      </c>
      <c r="K24" s="415">
        <f>J24/1000000</f>
        <v>-0.1185</v>
      </c>
      <c r="L24" s="439">
        <v>1345</v>
      </c>
      <c r="M24" s="463">
        <v>1496</v>
      </c>
      <c r="N24" s="412">
        <f>L24-M24</f>
        <v>-151</v>
      </c>
      <c r="O24" s="412">
        <f>$F24*N24</f>
        <v>-15100</v>
      </c>
      <c r="P24" s="412">
        <f>O24/1000000</f>
        <v>-0.0151</v>
      </c>
      <c r="Q24" s="451"/>
    </row>
    <row r="25" spans="1:17" ht="18" customHeight="1">
      <c r="A25" s="155">
        <v>16</v>
      </c>
      <c r="B25" s="156" t="s">
        <v>193</v>
      </c>
      <c r="C25" s="157">
        <v>4865159</v>
      </c>
      <c r="D25" s="158" t="s">
        <v>12</v>
      </c>
      <c r="E25" s="249" t="s">
        <v>329</v>
      </c>
      <c r="F25" s="162">
        <v>75</v>
      </c>
      <c r="G25" s="439">
        <v>9632</v>
      </c>
      <c r="H25" s="463">
        <v>9456</v>
      </c>
      <c r="I25" s="415">
        <f t="shared" si="6"/>
        <v>176</v>
      </c>
      <c r="J25" s="415">
        <f t="shared" si="7"/>
        <v>13200</v>
      </c>
      <c r="K25" s="415">
        <f t="shared" si="8"/>
        <v>0.0132</v>
      </c>
      <c r="L25" s="439">
        <v>40038</v>
      </c>
      <c r="M25" s="463">
        <v>40047</v>
      </c>
      <c r="N25" s="412">
        <f t="shared" si="9"/>
        <v>-9</v>
      </c>
      <c r="O25" s="412">
        <f t="shared" si="10"/>
        <v>-675</v>
      </c>
      <c r="P25" s="412">
        <f t="shared" si="11"/>
        <v>-0.000675</v>
      </c>
      <c r="Q25" s="451"/>
    </row>
    <row r="26" spans="1:17" ht="18" customHeight="1">
      <c r="A26" s="155">
        <v>17</v>
      </c>
      <c r="B26" s="156" t="s">
        <v>194</v>
      </c>
      <c r="C26" s="157">
        <v>4865122</v>
      </c>
      <c r="D26" s="161" t="s">
        <v>12</v>
      </c>
      <c r="E26" s="249" t="s">
        <v>329</v>
      </c>
      <c r="F26" s="162">
        <v>100</v>
      </c>
      <c r="G26" s="439">
        <v>11942</v>
      </c>
      <c r="H26" s="463">
        <v>11903</v>
      </c>
      <c r="I26" s="415">
        <f>G26-H26</f>
        <v>39</v>
      </c>
      <c r="J26" s="415">
        <f>$F26*I26</f>
        <v>3900</v>
      </c>
      <c r="K26" s="415">
        <f>J26/1000000</f>
        <v>0.0039</v>
      </c>
      <c r="L26" s="439">
        <v>1876</v>
      </c>
      <c r="M26" s="463">
        <v>1862</v>
      </c>
      <c r="N26" s="412">
        <f>L26-M26</f>
        <v>14</v>
      </c>
      <c r="O26" s="412">
        <f>$F26*N26</f>
        <v>1400</v>
      </c>
      <c r="P26" s="412">
        <f>O26/1000000</f>
        <v>0.0014</v>
      </c>
      <c r="Q26" s="479"/>
    </row>
    <row r="27" spans="1:17" ht="18" customHeight="1">
      <c r="A27" s="155"/>
      <c r="B27" s="164" t="s">
        <v>195</v>
      </c>
      <c r="C27" s="157"/>
      <c r="D27" s="161"/>
      <c r="E27" s="249"/>
      <c r="F27" s="162"/>
      <c r="G27" s="102"/>
      <c r="H27" s="388"/>
      <c r="I27" s="415"/>
      <c r="J27" s="415"/>
      <c r="K27" s="415"/>
      <c r="L27" s="389"/>
      <c r="M27" s="388"/>
      <c r="N27" s="412"/>
      <c r="O27" s="412"/>
      <c r="P27" s="412"/>
      <c r="Q27" s="451"/>
    </row>
    <row r="28" spans="1:17" ht="18" customHeight="1">
      <c r="A28" s="155">
        <v>19</v>
      </c>
      <c r="B28" s="156" t="s">
        <v>196</v>
      </c>
      <c r="C28" s="157">
        <v>4865037</v>
      </c>
      <c r="D28" s="161" t="s">
        <v>12</v>
      </c>
      <c r="E28" s="249" t="s">
        <v>329</v>
      </c>
      <c r="F28" s="162">
        <v>1000</v>
      </c>
      <c r="G28" s="439">
        <v>996155</v>
      </c>
      <c r="H28" s="463">
        <v>996358</v>
      </c>
      <c r="I28" s="415">
        <f>G28-H28</f>
        <v>-203</v>
      </c>
      <c r="J28" s="415">
        <f>$F28*I28</f>
        <v>-203000</v>
      </c>
      <c r="K28" s="415">
        <f>J28/1000000</f>
        <v>-0.203</v>
      </c>
      <c r="L28" s="439">
        <v>104957</v>
      </c>
      <c r="M28" s="463">
        <v>104998</v>
      </c>
      <c r="N28" s="412">
        <f>L28-M28</f>
        <v>-41</v>
      </c>
      <c r="O28" s="412">
        <f>$F28*N28</f>
        <v>-41000</v>
      </c>
      <c r="P28" s="412">
        <f>O28/1000000</f>
        <v>-0.041</v>
      </c>
      <c r="Q28" s="451"/>
    </row>
    <row r="29" spans="1:17" ht="18" customHeight="1">
      <c r="A29" s="155">
        <v>20</v>
      </c>
      <c r="B29" s="156" t="s">
        <v>197</v>
      </c>
      <c r="C29" s="157">
        <v>4865000</v>
      </c>
      <c r="D29" s="161" t="s">
        <v>12</v>
      </c>
      <c r="E29" s="249" t="s">
        <v>329</v>
      </c>
      <c r="F29" s="162">
        <v>1000</v>
      </c>
      <c r="G29" s="439">
        <v>995026</v>
      </c>
      <c r="H29" s="463">
        <v>995232</v>
      </c>
      <c r="I29" s="415">
        <f>G29-H29</f>
        <v>-206</v>
      </c>
      <c r="J29" s="415">
        <f>$F29*I29</f>
        <v>-206000</v>
      </c>
      <c r="K29" s="415">
        <f>J29/1000000</f>
        <v>-0.206</v>
      </c>
      <c r="L29" s="439">
        <v>2605</v>
      </c>
      <c r="M29" s="463">
        <v>2705</v>
      </c>
      <c r="N29" s="412">
        <f>L29-M29</f>
        <v>-100</v>
      </c>
      <c r="O29" s="412">
        <f>$F29*N29</f>
        <v>-100000</v>
      </c>
      <c r="P29" s="412">
        <f>O29/1000000</f>
        <v>-0.1</v>
      </c>
      <c r="Q29" s="770"/>
    </row>
    <row r="30" spans="1:17" ht="18" customHeight="1">
      <c r="A30" s="155">
        <v>21</v>
      </c>
      <c r="B30" s="156" t="s">
        <v>198</v>
      </c>
      <c r="C30" s="157">
        <v>4865039</v>
      </c>
      <c r="D30" s="161" t="s">
        <v>12</v>
      </c>
      <c r="E30" s="249" t="s">
        <v>329</v>
      </c>
      <c r="F30" s="162">
        <v>1000</v>
      </c>
      <c r="G30" s="439">
        <v>985384</v>
      </c>
      <c r="H30" s="463">
        <v>985473</v>
      </c>
      <c r="I30" s="415">
        <f>G30-H30</f>
        <v>-89</v>
      </c>
      <c r="J30" s="415">
        <f>$F30*I30</f>
        <v>-89000</v>
      </c>
      <c r="K30" s="415">
        <f>J30/1000000</f>
        <v>-0.089</v>
      </c>
      <c r="L30" s="439">
        <v>144895</v>
      </c>
      <c r="M30" s="463">
        <v>144909</v>
      </c>
      <c r="N30" s="412">
        <f>L30-M30</f>
        <v>-14</v>
      </c>
      <c r="O30" s="412">
        <f>$F30*N30</f>
        <v>-14000</v>
      </c>
      <c r="P30" s="412">
        <f>O30/1000000</f>
        <v>-0.014</v>
      </c>
      <c r="Q30" s="451"/>
    </row>
    <row r="31" spans="1:17" ht="18" customHeight="1">
      <c r="A31" s="155">
        <v>22</v>
      </c>
      <c r="B31" s="159" t="s">
        <v>199</v>
      </c>
      <c r="C31" s="157">
        <v>4864885</v>
      </c>
      <c r="D31" s="161" t="s">
        <v>12</v>
      </c>
      <c r="E31" s="249" t="s">
        <v>329</v>
      </c>
      <c r="F31" s="162">
        <v>2500</v>
      </c>
      <c r="G31" s="439">
        <v>999654</v>
      </c>
      <c r="H31" s="463">
        <v>999773</v>
      </c>
      <c r="I31" s="463">
        <f>G31-H31</f>
        <v>-119</v>
      </c>
      <c r="J31" s="463">
        <f>$F31*I31</f>
        <v>-297500</v>
      </c>
      <c r="K31" s="463">
        <f>J31/1000000</f>
        <v>-0.2975</v>
      </c>
      <c r="L31" s="439">
        <v>862</v>
      </c>
      <c r="M31" s="463">
        <v>888</v>
      </c>
      <c r="N31" s="267">
        <f>L31-M31</f>
        <v>-26</v>
      </c>
      <c r="O31" s="267">
        <f>$F31*N31</f>
        <v>-65000</v>
      </c>
      <c r="P31" s="267">
        <f>O31/1000000</f>
        <v>-0.065</v>
      </c>
      <c r="Q31" s="451"/>
    </row>
    <row r="32" spans="1:17" ht="18" customHeight="1">
      <c r="A32" s="155"/>
      <c r="B32" s="159"/>
      <c r="C32" s="157"/>
      <c r="D32" s="161"/>
      <c r="E32" s="249"/>
      <c r="F32" s="162"/>
      <c r="G32" s="439"/>
      <c r="H32" s="463"/>
      <c r="I32" s="463"/>
      <c r="J32" s="463"/>
      <c r="K32" s="463"/>
      <c r="L32" s="439"/>
      <c r="M32" s="463"/>
      <c r="N32" s="267"/>
      <c r="O32" s="267"/>
      <c r="P32" s="267"/>
      <c r="Q32" s="451"/>
    </row>
    <row r="33" spans="1:17" ht="18" customHeight="1">
      <c r="A33" s="155"/>
      <c r="B33" s="164"/>
      <c r="C33" s="157"/>
      <c r="D33" s="161"/>
      <c r="E33" s="249"/>
      <c r="F33" s="162"/>
      <c r="G33" s="102"/>
      <c r="H33" s="388"/>
      <c r="I33" s="415"/>
      <c r="J33" s="415"/>
      <c r="K33" s="607">
        <f>SUM(K28:K32)</f>
        <v>-0.7955</v>
      </c>
      <c r="L33" s="389"/>
      <c r="M33" s="388"/>
      <c r="N33" s="412"/>
      <c r="O33" s="412"/>
      <c r="P33" s="608">
        <f>SUM(P28:P32)</f>
        <v>-0.22000000000000003</v>
      </c>
      <c r="Q33" s="451"/>
    </row>
    <row r="34" spans="1:17" ht="18" customHeight="1">
      <c r="A34" s="155"/>
      <c r="B34" s="163" t="s">
        <v>115</v>
      </c>
      <c r="C34" s="157"/>
      <c r="D34" s="158"/>
      <c r="E34" s="249"/>
      <c r="F34" s="162"/>
      <c r="G34" s="102"/>
      <c r="H34" s="388"/>
      <c r="I34" s="415"/>
      <c r="J34" s="415"/>
      <c r="K34" s="415"/>
      <c r="L34" s="389"/>
      <c r="M34" s="388"/>
      <c r="N34" s="412"/>
      <c r="O34" s="412"/>
      <c r="P34" s="412"/>
      <c r="Q34" s="451"/>
    </row>
    <row r="35" spans="1:17" ht="18" customHeight="1">
      <c r="A35" s="155">
        <v>23</v>
      </c>
      <c r="B35" s="689" t="s">
        <v>381</v>
      </c>
      <c r="C35" s="157">
        <v>4864955</v>
      </c>
      <c r="D35" s="156" t="s">
        <v>12</v>
      </c>
      <c r="E35" s="156" t="s">
        <v>329</v>
      </c>
      <c r="F35" s="162">
        <v>1000</v>
      </c>
      <c r="G35" s="439">
        <v>997693</v>
      </c>
      <c r="H35" s="331">
        <v>998043</v>
      </c>
      <c r="I35" s="415">
        <f>G35-H35</f>
        <v>-350</v>
      </c>
      <c r="J35" s="415">
        <f>$F35*I35</f>
        <v>-350000</v>
      </c>
      <c r="K35" s="415">
        <f>J35/1000000</f>
        <v>-0.35</v>
      </c>
      <c r="L35" s="439">
        <v>2242</v>
      </c>
      <c r="M35" s="331">
        <v>2242</v>
      </c>
      <c r="N35" s="412">
        <f>L35-M35</f>
        <v>0</v>
      </c>
      <c r="O35" s="412">
        <f>$F35*N35</f>
        <v>0</v>
      </c>
      <c r="P35" s="412">
        <f>O35/1000000</f>
        <v>0</v>
      </c>
      <c r="Q35" s="687"/>
    </row>
    <row r="36" spans="1:17" ht="18">
      <c r="A36" s="155">
        <v>24</v>
      </c>
      <c r="B36" s="156" t="s">
        <v>175</v>
      </c>
      <c r="C36" s="157">
        <v>4864820</v>
      </c>
      <c r="D36" s="161" t="s">
        <v>12</v>
      </c>
      <c r="E36" s="249" t="s">
        <v>329</v>
      </c>
      <c r="F36" s="162">
        <v>160</v>
      </c>
      <c r="G36" s="439">
        <v>9861</v>
      </c>
      <c r="H36" s="331">
        <v>10048</v>
      </c>
      <c r="I36" s="415">
        <f>G36-H36</f>
        <v>-187</v>
      </c>
      <c r="J36" s="415">
        <f>$F36*I36</f>
        <v>-29920</v>
      </c>
      <c r="K36" s="415">
        <f>J36/1000000</f>
        <v>-0.02992</v>
      </c>
      <c r="L36" s="439">
        <v>26039</v>
      </c>
      <c r="M36" s="331">
        <v>25986</v>
      </c>
      <c r="N36" s="412">
        <f>L36-M36</f>
        <v>53</v>
      </c>
      <c r="O36" s="412">
        <f>$F36*N36</f>
        <v>8480</v>
      </c>
      <c r="P36" s="412">
        <f>O36/1000000</f>
        <v>0.00848</v>
      </c>
      <c r="Q36" s="448"/>
    </row>
    <row r="37" spans="1:17" ht="18" customHeight="1">
      <c r="A37" s="155">
        <v>25</v>
      </c>
      <c r="B37" s="159" t="s">
        <v>176</v>
      </c>
      <c r="C37" s="157">
        <v>4864811</v>
      </c>
      <c r="D37" s="161" t="s">
        <v>12</v>
      </c>
      <c r="E37" s="249" t="s">
        <v>329</v>
      </c>
      <c r="F37" s="162">
        <v>200</v>
      </c>
      <c r="G37" s="439">
        <v>3889</v>
      </c>
      <c r="H37" s="331">
        <v>3919</v>
      </c>
      <c r="I37" s="415">
        <f>G37-H37</f>
        <v>-30</v>
      </c>
      <c r="J37" s="415">
        <f>$F37*I37</f>
        <v>-6000</v>
      </c>
      <c r="K37" s="415">
        <f>J37/1000000</f>
        <v>-0.006</v>
      </c>
      <c r="L37" s="439">
        <v>7631</v>
      </c>
      <c r="M37" s="331">
        <v>7650</v>
      </c>
      <c r="N37" s="412">
        <f>L37-M37</f>
        <v>-19</v>
      </c>
      <c r="O37" s="412">
        <f>$F37*N37</f>
        <v>-3800</v>
      </c>
      <c r="P37" s="412">
        <f>O37/1000000</f>
        <v>-0.0038</v>
      </c>
      <c r="Q37" s="456"/>
    </row>
    <row r="38" spans="1:17" ht="18" customHeight="1">
      <c r="A38" s="155">
        <v>26</v>
      </c>
      <c r="B38" s="159" t="s">
        <v>389</v>
      </c>
      <c r="C38" s="157">
        <v>4864961</v>
      </c>
      <c r="D38" s="161" t="s">
        <v>12</v>
      </c>
      <c r="E38" s="249" t="s">
        <v>329</v>
      </c>
      <c r="F38" s="162">
        <v>1000</v>
      </c>
      <c r="G38" s="439">
        <v>986959</v>
      </c>
      <c r="H38" s="331">
        <v>987844</v>
      </c>
      <c r="I38" s="463">
        <f>G38-H38</f>
        <v>-885</v>
      </c>
      <c r="J38" s="463">
        <f>$F38*I38</f>
        <v>-885000</v>
      </c>
      <c r="K38" s="463">
        <f>J38/1000000</f>
        <v>-0.885</v>
      </c>
      <c r="L38" s="439">
        <v>999247</v>
      </c>
      <c r="M38" s="331">
        <v>999247</v>
      </c>
      <c r="N38" s="267">
        <f>L38-M38</f>
        <v>0</v>
      </c>
      <c r="O38" s="267">
        <f>$F38*N38</f>
        <v>0</v>
      </c>
      <c r="P38" s="267">
        <f>O38/1000000</f>
        <v>0</v>
      </c>
      <c r="Q38" s="448"/>
    </row>
    <row r="39" spans="1:17" ht="18" customHeight="1">
      <c r="A39" s="155"/>
      <c r="B39" s="164" t="s">
        <v>180</v>
      </c>
      <c r="C39" s="157"/>
      <c r="D39" s="161"/>
      <c r="E39" s="249"/>
      <c r="F39" s="162"/>
      <c r="G39" s="102"/>
      <c r="H39" s="388"/>
      <c r="I39" s="415"/>
      <c r="J39" s="415"/>
      <c r="K39" s="415"/>
      <c r="L39" s="389"/>
      <c r="M39" s="388"/>
      <c r="N39" s="412"/>
      <c r="O39" s="412"/>
      <c r="P39" s="412"/>
      <c r="Q39" s="480"/>
    </row>
    <row r="40" spans="1:17" ht="17.25" customHeight="1">
      <c r="A40" s="155">
        <v>27</v>
      </c>
      <c r="B40" s="156" t="s">
        <v>380</v>
      </c>
      <c r="C40" s="157">
        <v>4864892</v>
      </c>
      <c r="D40" s="161" t="s">
        <v>12</v>
      </c>
      <c r="E40" s="249" t="s">
        <v>329</v>
      </c>
      <c r="F40" s="162">
        <v>-500</v>
      </c>
      <c r="G40" s="330">
        <v>998671</v>
      </c>
      <c r="H40" s="267">
        <v>998671</v>
      </c>
      <c r="I40" s="415">
        <f>G40-H40</f>
        <v>0</v>
      </c>
      <c r="J40" s="415">
        <f>$F40*I40</f>
        <v>0</v>
      </c>
      <c r="K40" s="415">
        <f>J40/1000000</f>
        <v>0</v>
      </c>
      <c r="L40" s="330">
        <v>16650</v>
      </c>
      <c r="M40" s="267">
        <v>16650</v>
      </c>
      <c r="N40" s="412">
        <f>L40-M40</f>
        <v>0</v>
      </c>
      <c r="O40" s="412">
        <f>$F40*N40</f>
        <v>0</v>
      </c>
      <c r="P40" s="412">
        <f>O40/1000000</f>
        <v>0</v>
      </c>
      <c r="Q40" s="480"/>
    </row>
    <row r="41" spans="1:17" ht="17.25" customHeight="1">
      <c r="A41" s="155">
        <v>28</v>
      </c>
      <c r="B41" s="156" t="s">
        <v>383</v>
      </c>
      <c r="C41" s="157">
        <v>4865048</v>
      </c>
      <c r="D41" s="161" t="s">
        <v>12</v>
      </c>
      <c r="E41" s="249" t="s">
        <v>329</v>
      </c>
      <c r="F41" s="160">
        <v>-250</v>
      </c>
      <c r="G41" s="330">
        <v>999855</v>
      </c>
      <c r="H41" s="463">
        <v>999855</v>
      </c>
      <c r="I41" s="463">
        <f>G41-H41</f>
        <v>0</v>
      </c>
      <c r="J41" s="463">
        <f>$F41*I41</f>
        <v>0</v>
      </c>
      <c r="K41" s="463">
        <f>J41/1000000</f>
        <v>0</v>
      </c>
      <c r="L41" s="330">
        <v>999413</v>
      </c>
      <c r="M41" s="463">
        <v>999413</v>
      </c>
      <c r="N41" s="267">
        <f>L41-M41</f>
        <v>0</v>
      </c>
      <c r="O41" s="267">
        <f>$F41*N41</f>
        <v>0</v>
      </c>
      <c r="P41" s="267">
        <f>O41/1000000</f>
        <v>0</v>
      </c>
      <c r="Q41" s="480"/>
    </row>
    <row r="42" spans="1:17" ht="17.25" customHeight="1">
      <c r="A42" s="155">
        <v>29</v>
      </c>
      <c r="B42" s="156" t="s">
        <v>115</v>
      </c>
      <c r="C42" s="157">
        <v>4902508</v>
      </c>
      <c r="D42" s="161" t="s">
        <v>12</v>
      </c>
      <c r="E42" s="249" t="s">
        <v>329</v>
      </c>
      <c r="F42" s="157">
        <v>-833.33</v>
      </c>
      <c r="G42" s="330">
        <v>999906</v>
      </c>
      <c r="H42" s="463">
        <v>999906</v>
      </c>
      <c r="I42" s="415">
        <f>G42-H42</f>
        <v>0</v>
      </c>
      <c r="J42" s="415">
        <f>$F42*I42</f>
        <v>0</v>
      </c>
      <c r="K42" s="415">
        <f>J42/1000000</f>
        <v>0</v>
      </c>
      <c r="L42" s="330">
        <v>999569</v>
      </c>
      <c r="M42" s="463">
        <v>999569</v>
      </c>
      <c r="N42" s="412">
        <f>L42-M42</f>
        <v>0</v>
      </c>
      <c r="O42" s="412">
        <f>$F42*N42</f>
        <v>0</v>
      </c>
      <c r="P42" s="412">
        <f>O42/1000000</f>
        <v>0</v>
      </c>
      <c r="Q42" s="480"/>
    </row>
    <row r="43" spans="1:17" ht="16.5" customHeight="1" thickBot="1">
      <c r="A43" s="155"/>
      <c r="B43" s="442"/>
      <c r="C43" s="442"/>
      <c r="D43" s="442"/>
      <c r="E43" s="442"/>
      <c r="F43" s="170"/>
      <c r="G43" s="171"/>
      <c r="H43" s="442"/>
      <c r="I43" s="442"/>
      <c r="J43" s="442"/>
      <c r="K43" s="170"/>
      <c r="L43" s="171"/>
      <c r="M43" s="442"/>
      <c r="N43" s="442"/>
      <c r="O43" s="442"/>
      <c r="P43" s="170"/>
      <c r="Q43" s="171"/>
    </row>
    <row r="44" spans="1:17" ht="18" customHeight="1" thickTop="1">
      <c r="A44" s="154"/>
      <c r="B44" s="156"/>
      <c r="C44" s="157"/>
      <c r="D44" s="158"/>
      <c r="E44" s="249"/>
      <c r="F44" s="157"/>
      <c r="G44" s="157"/>
      <c r="H44" s="388"/>
      <c r="I44" s="388"/>
      <c r="J44" s="388"/>
      <c r="K44" s="388"/>
      <c r="L44" s="495"/>
      <c r="M44" s="388"/>
      <c r="N44" s="388"/>
      <c r="O44" s="388"/>
      <c r="P44" s="388"/>
      <c r="Q44" s="457"/>
    </row>
    <row r="45" spans="1:17" ht="21" customHeight="1" thickBot="1">
      <c r="A45" s="174"/>
      <c r="B45" s="390"/>
      <c r="C45" s="168"/>
      <c r="D45" s="169"/>
      <c r="E45" s="167"/>
      <c r="F45" s="168"/>
      <c r="G45" s="168"/>
      <c r="H45" s="496"/>
      <c r="I45" s="496"/>
      <c r="J45" s="496"/>
      <c r="K45" s="496"/>
      <c r="L45" s="496"/>
      <c r="M45" s="496"/>
      <c r="N45" s="496"/>
      <c r="O45" s="496"/>
      <c r="P45" s="496"/>
      <c r="Q45" s="497" t="str">
        <f>NDPL!Q1</f>
        <v>DECEMBER-2019</v>
      </c>
    </row>
    <row r="46" spans="1:17" ht="21.75" customHeight="1" thickTop="1">
      <c r="A46" s="152"/>
      <c r="B46" s="393" t="s">
        <v>331</v>
      </c>
      <c r="C46" s="157"/>
      <c r="D46" s="158"/>
      <c r="E46" s="249"/>
      <c r="F46" s="157"/>
      <c r="G46" s="394"/>
      <c r="H46" s="388"/>
      <c r="I46" s="388"/>
      <c r="J46" s="388"/>
      <c r="K46" s="388"/>
      <c r="L46" s="394"/>
      <c r="M46" s="388"/>
      <c r="N46" s="388"/>
      <c r="O46" s="388"/>
      <c r="P46" s="498"/>
      <c r="Q46" s="499"/>
    </row>
    <row r="47" spans="1:17" ht="21" customHeight="1">
      <c r="A47" s="155"/>
      <c r="B47" s="441" t="s">
        <v>373</v>
      </c>
      <c r="C47" s="157"/>
      <c r="D47" s="158"/>
      <c r="E47" s="249"/>
      <c r="F47" s="157"/>
      <c r="G47" s="102"/>
      <c r="H47" s="388"/>
      <c r="I47" s="388"/>
      <c r="J47" s="388"/>
      <c r="K47" s="388"/>
      <c r="L47" s="102"/>
      <c r="M47" s="388"/>
      <c r="N47" s="388"/>
      <c r="O47" s="388"/>
      <c r="P47" s="388"/>
      <c r="Q47" s="500"/>
    </row>
    <row r="48" spans="1:17" ht="18">
      <c r="A48" s="155">
        <v>30</v>
      </c>
      <c r="B48" s="156" t="s">
        <v>374</v>
      </c>
      <c r="C48" s="157">
        <v>4864910</v>
      </c>
      <c r="D48" s="161" t="s">
        <v>12</v>
      </c>
      <c r="E48" s="249" t="s">
        <v>329</v>
      </c>
      <c r="F48" s="157">
        <v>-1000</v>
      </c>
      <c r="G48" s="439">
        <v>997018</v>
      </c>
      <c r="H48" s="331">
        <v>997149</v>
      </c>
      <c r="I48" s="412">
        <f>G48-H48</f>
        <v>-131</v>
      </c>
      <c r="J48" s="412">
        <f>$F48*I48</f>
        <v>131000</v>
      </c>
      <c r="K48" s="412">
        <f>J48/1000000</f>
        <v>0.131</v>
      </c>
      <c r="L48" s="439">
        <v>990250</v>
      </c>
      <c r="M48" s="331">
        <v>990251</v>
      </c>
      <c r="N48" s="412">
        <f>L48-M48</f>
        <v>-1</v>
      </c>
      <c r="O48" s="412">
        <f>$F48*N48</f>
        <v>1000</v>
      </c>
      <c r="P48" s="412">
        <f>O48/1000000</f>
        <v>0.001</v>
      </c>
      <c r="Q48" s="501"/>
    </row>
    <row r="49" spans="1:17" ht="18">
      <c r="A49" s="155">
        <v>31</v>
      </c>
      <c r="B49" s="156" t="s">
        <v>385</v>
      </c>
      <c r="C49" s="157">
        <v>4864940</v>
      </c>
      <c r="D49" s="161" t="s">
        <v>12</v>
      </c>
      <c r="E49" s="249" t="s">
        <v>329</v>
      </c>
      <c r="F49" s="157">
        <v>-1000</v>
      </c>
      <c r="G49" s="439">
        <v>998488</v>
      </c>
      <c r="H49" s="331">
        <v>998622</v>
      </c>
      <c r="I49" s="273">
        <f>G49-H49</f>
        <v>-134</v>
      </c>
      <c r="J49" s="273">
        <f>$F49*I49</f>
        <v>134000</v>
      </c>
      <c r="K49" s="273">
        <f>J49/1000000</f>
        <v>0.134</v>
      </c>
      <c r="L49" s="439">
        <v>995997</v>
      </c>
      <c r="M49" s="331">
        <v>995997</v>
      </c>
      <c r="N49" s="273">
        <f>L49-M49</f>
        <v>0</v>
      </c>
      <c r="O49" s="273">
        <f>$F49*N49</f>
        <v>0</v>
      </c>
      <c r="P49" s="273">
        <f>O49/1000000</f>
        <v>0</v>
      </c>
      <c r="Q49" s="501"/>
    </row>
    <row r="50" spans="1:17" ht="18">
      <c r="A50" s="155"/>
      <c r="B50" s="441" t="s">
        <v>377</v>
      </c>
      <c r="C50" s="157"/>
      <c r="D50" s="161"/>
      <c r="E50" s="249"/>
      <c r="F50" s="157"/>
      <c r="G50" s="330"/>
      <c r="H50" s="331"/>
      <c r="I50" s="412"/>
      <c r="J50" s="412"/>
      <c r="K50" s="412"/>
      <c r="L50" s="330"/>
      <c r="M50" s="331"/>
      <c r="N50" s="412"/>
      <c r="O50" s="412"/>
      <c r="P50" s="412"/>
      <c r="Q50" s="501"/>
    </row>
    <row r="51" spans="1:17" ht="18">
      <c r="A51" s="155">
        <v>32</v>
      </c>
      <c r="B51" s="156" t="s">
        <v>374</v>
      </c>
      <c r="C51" s="157">
        <v>4864891</v>
      </c>
      <c r="D51" s="161" t="s">
        <v>12</v>
      </c>
      <c r="E51" s="249" t="s">
        <v>329</v>
      </c>
      <c r="F51" s="157">
        <v>-2000</v>
      </c>
      <c r="G51" s="439">
        <v>997393</v>
      </c>
      <c r="H51" s="463">
        <v>997373</v>
      </c>
      <c r="I51" s="412">
        <f>G51-H51</f>
        <v>20</v>
      </c>
      <c r="J51" s="412">
        <f>$F51*I51</f>
        <v>-40000</v>
      </c>
      <c r="K51" s="412">
        <f>J51/1000000</f>
        <v>-0.04</v>
      </c>
      <c r="L51" s="439">
        <v>996928</v>
      </c>
      <c r="M51" s="463">
        <v>996928</v>
      </c>
      <c r="N51" s="412">
        <f>L51-M51</f>
        <v>0</v>
      </c>
      <c r="O51" s="412">
        <f>$F51*N51</f>
        <v>0</v>
      </c>
      <c r="P51" s="412">
        <f>O51/1000000</f>
        <v>0</v>
      </c>
      <c r="Q51" s="501"/>
    </row>
    <row r="52" spans="1:17" ht="18">
      <c r="A52" s="155">
        <v>33</v>
      </c>
      <c r="B52" s="156" t="s">
        <v>385</v>
      </c>
      <c r="C52" s="157">
        <v>4864912</v>
      </c>
      <c r="D52" s="161" t="s">
        <v>12</v>
      </c>
      <c r="E52" s="249" t="s">
        <v>329</v>
      </c>
      <c r="F52" s="157">
        <v>-1000</v>
      </c>
      <c r="G52" s="439">
        <v>998828</v>
      </c>
      <c r="H52" s="463">
        <v>998788</v>
      </c>
      <c r="I52" s="412">
        <f>G52-H52</f>
        <v>40</v>
      </c>
      <c r="J52" s="412">
        <f>$F52*I52</f>
        <v>-40000</v>
      </c>
      <c r="K52" s="412">
        <f>J52/1000000</f>
        <v>-0.04</v>
      </c>
      <c r="L52" s="439">
        <v>996231</v>
      </c>
      <c r="M52" s="463">
        <v>996231</v>
      </c>
      <c r="N52" s="412">
        <f>L52-M52</f>
        <v>0</v>
      </c>
      <c r="O52" s="412">
        <f>$F52*N52</f>
        <v>0</v>
      </c>
      <c r="P52" s="412">
        <f>O52/1000000</f>
        <v>0</v>
      </c>
      <c r="Q52" s="501"/>
    </row>
    <row r="53" spans="1:17" ht="18" customHeight="1">
      <c r="A53" s="155"/>
      <c r="B53" s="163" t="s">
        <v>181</v>
      </c>
      <c r="C53" s="157"/>
      <c r="D53" s="158"/>
      <c r="E53" s="249"/>
      <c r="F53" s="162"/>
      <c r="G53" s="102"/>
      <c r="H53" s="157"/>
      <c r="I53" s="388"/>
      <c r="J53" s="388"/>
      <c r="K53" s="388"/>
      <c r="L53" s="389"/>
      <c r="M53" s="388"/>
      <c r="N53" s="388"/>
      <c r="O53" s="388"/>
      <c r="P53" s="388"/>
      <c r="Q53" s="451"/>
    </row>
    <row r="54" spans="1:17" ht="18">
      <c r="A54" s="155">
        <v>34</v>
      </c>
      <c r="B54" s="316" t="s">
        <v>469</v>
      </c>
      <c r="C54" s="316">
        <v>4864850</v>
      </c>
      <c r="D54" s="161" t="s">
        <v>12</v>
      </c>
      <c r="E54" s="249" t="s">
        <v>329</v>
      </c>
      <c r="F54" s="162">
        <v>625</v>
      </c>
      <c r="G54" s="330">
        <v>0</v>
      </c>
      <c r="H54" s="267">
        <v>0</v>
      </c>
      <c r="I54" s="412">
        <f>G54-H54</f>
        <v>0</v>
      </c>
      <c r="J54" s="412">
        <f>$F54*I54</f>
        <v>0</v>
      </c>
      <c r="K54" s="412">
        <f>J54/1000000</f>
        <v>0</v>
      </c>
      <c r="L54" s="330">
        <v>1249</v>
      </c>
      <c r="M54" s="267">
        <v>1249</v>
      </c>
      <c r="N54" s="412">
        <f>L54-M54</f>
        <v>0</v>
      </c>
      <c r="O54" s="412">
        <f>$F54*N54</f>
        <v>0</v>
      </c>
      <c r="P54" s="412">
        <f>O54/1000000</f>
        <v>0</v>
      </c>
      <c r="Q54" s="451"/>
    </row>
    <row r="55" spans="1:17" ht="18" customHeight="1">
      <c r="A55" s="155"/>
      <c r="B55" s="163" t="s">
        <v>182</v>
      </c>
      <c r="C55" s="157"/>
      <c r="D55" s="161"/>
      <c r="E55" s="249"/>
      <c r="F55" s="162"/>
      <c r="G55" s="102"/>
      <c r="H55" s="157"/>
      <c r="I55" s="412"/>
      <c r="J55" s="412"/>
      <c r="K55" s="412"/>
      <c r="L55" s="389"/>
      <c r="M55" s="388"/>
      <c r="N55" s="412"/>
      <c r="O55" s="412"/>
      <c r="P55" s="412"/>
      <c r="Q55" s="451"/>
    </row>
    <row r="56" spans="1:17" ht="18" customHeight="1">
      <c r="A56" s="155">
        <v>35</v>
      </c>
      <c r="B56" s="156" t="s">
        <v>170</v>
      </c>
      <c r="C56" s="157">
        <v>4902554</v>
      </c>
      <c r="D56" s="161" t="s">
        <v>12</v>
      </c>
      <c r="E56" s="249" t="s">
        <v>329</v>
      </c>
      <c r="F56" s="162">
        <v>75</v>
      </c>
      <c r="G56" s="439">
        <v>0</v>
      </c>
      <c r="H56" s="463">
        <v>0</v>
      </c>
      <c r="I56" s="412">
        <f>G56-H56</f>
        <v>0</v>
      </c>
      <c r="J56" s="412">
        <f>$F56*I56</f>
        <v>0</v>
      </c>
      <c r="K56" s="412">
        <f>J56/1000000</f>
        <v>0</v>
      </c>
      <c r="L56" s="439">
        <v>0</v>
      </c>
      <c r="M56" s="463">
        <v>0</v>
      </c>
      <c r="N56" s="412">
        <f>L56-M56</f>
        <v>0</v>
      </c>
      <c r="O56" s="412">
        <f>$F56*N56</f>
        <v>0</v>
      </c>
      <c r="P56" s="412">
        <f>O56/1000000</f>
        <v>0</v>
      </c>
      <c r="Q56" s="461"/>
    </row>
    <row r="57" spans="1:17" ht="18" customHeight="1">
      <c r="A57" s="155"/>
      <c r="B57" s="163" t="s">
        <v>164</v>
      </c>
      <c r="C57" s="157"/>
      <c r="D57" s="161"/>
      <c r="E57" s="249"/>
      <c r="F57" s="162"/>
      <c r="G57" s="102"/>
      <c r="H57" s="157"/>
      <c r="I57" s="412"/>
      <c r="J57" s="412"/>
      <c r="K57" s="412"/>
      <c r="L57" s="389"/>
      <c r="M57" s="388"/>
      <c r="N57" s="412"/>
      <c r="O57" s="412"/>
      <c r="P57" s="412"/>
      <c r="Q57" s="451"/>
    </row>
    <row r="58" spans="1:17" ht="18" customHeight="1">
      <c r="A58" s="155">
        <v>36</v>
      </c>
      <c r="B58" s="156" t="s">
        <v>177</v>
      </c>
      <c r="C58" s="157">
        <v>4865093</v>
      </c>
      <c r="D58" s="161" t="s">
        <v>12</v>
      </c>
      <c r="E58" s="249" t="s">
        <v>329</v>
      </c>
      <c r="F58" s="162">
        <v>100</v>
      </c>
      <c r="G58" s="439">
        <v>101967</v>
      </c>
      <c r="H58" s="463">
        <v>101853</v>
      </c>
      <c r="I58" s="412">
        <f>G58-H58</f>
        <v>114</v>
      </c>
      <c r="J58" s="412">
        <f>$F58*I58</f>
        <v>11400</v>
      </c>
      <c r="K58" s="412">
        <f>J58/1000000</f>
        <v>0.0114</v>
      </c>
      <c r="L58" s="439">
        <v>75513</v>
      </c>
      <c r="M58" s="463">
        <v>75522</v>
      </c>
      <c r="N58" s="412">
        <f>L58-M58</f>
        <v>-9</v>
      </c>
      <c r="O58" s="412">
        <f>$F58*N58</f>
        <v>-900</v>
      </c>
      <c r="P58" s="412">
        <f>O58/1000000</f>
        <v>-0.0009</v>
      </c>
      <c r="Q58" s="451"/>
    </row>
    <row r="59" spans="1:17" ht="19.5" customHeight="1">
      <c r="A59" s="155">
        <v>37</v>
      </c>
      <c r="B59" s="159" t="s">
        <v>178</v>
      </c>
      <c r="C59" s="157">
        <v>4902544</v>
      </c>
      <c r="D59" s="161" t="s">
        <v>12</v>
      </c>
      <c r="E59" s="249" t="s">
        <v>329</v>
      </c>
      <c r="F59" s="162">
        <v>100</v>
      </c>
      <c r="G59" s="439">
        <v>4476</v>
      </c>
      <c r="H59" s="463">
        <v>4476</v>
      </c>
      <c r="I59" s="412">
        <f>G59-H59</f>
        <v>0</v>
      </c>
      <c r="J59" s="412">
        <f>$F59*I59</f>
        <v>0</v>
      </c>
      <c r="K59" s="412">
        <f>J59/1000000</f>
        <v>0</v>
      </c>
      <c r="L59" s="439">
        <v>1182</v>
      </c>
      <c r="M59" s="463">
        <v>1182</v>
      </c>
      <c r="N59" s="412">
        <f>L59-M59</f>
        <v>0</v>
      </c>
      <c r="O59" s="412">
        <f>$F59*N59</f>
        <v>0</v>
      </c>
      <c r="P59" s="412">
        <f>O59/1000000</f>
        <v>0</v>
      </c>
      <c r="Q59" s="451"/>
    </row>
    <row r="60" spans="1:17" ht="22.5" customHeight="1">
      <c r="A60" s="155">
        <v>38</v>
      </c>
      <c r="B60" s="165" t="s">
        <v>200</v>
      </c>
      <c r="C60" s="157">
        <v>5269199</v>
      </c>
      <c r="D60" s="161" t="s">
        <v>12</v>
      </c>
      <c r="E60" s="249" t="s">
        <v>329</v>
      </c>
      <c r="F60" s="162">
        <v>100</v>
      </c>
      <c r="G60" s="439">
        <v>25858</v>
      </c>
      <c r="H60" s="463">
        <v>27335</v>
      </c>
      <c r="I60" s="415">
        <f>G60-H60</f>
        <v>-1477</v>
      </c>
      <c r="J60" s="415">
        <f>$F60*I60</f>
        <v>-147700</v>
      </c>
      <c r="K60" s="415">
        <f>J60/1000000</f>
        <v>-0.1477</v>
      </c>
      <c r="L60" s="439">
        <v>70289</v>
      </c>
      <c r="M60" s="463">
        <v>70288</v>
      </c>
      <c r="N60" s="415">
        <f>L60-M60</f>
        <v>1</v>
      </c>
      <c r="O60" s="415">
        <f>$F60*N60</f>
        <v>100</v>
      </c>
      <c r="P60" s="415">
        <f>O60/1000000</f>
        <v>0.0001</v>
      </c>
      <c r="Q60" s="609"/>
    </row>
    <row r="61" spans="1:17" ht="19.5" customHeight="1">
      <c r="A61" s="155"/>
      <c r="B61" s="163" t="s">
        <v>170</v>
      </c>
      <c r="C61" s="157"/>
      <c r="D61" s="161"/>
      <c r="E61" s="158"/>
      <c r="F61" s="162"/>
      <c r="G61" s="330"/>
      <c r="H61" s="331"/>
      <c r="I61" s="412"/>
      <c r="J61" s="412"/>
      <c r="K61" s="412"/>
      <c r="L61" s="389"/>
      <c r="M61" s="388"/>
      <c r="N61" s="412"/>
      <c r="O61" s="412"/>
      <c r="P61" s="412"/>
      <c r="Q61" s="451"/>
    </row>
    <row r="62" spans="1:17" ht="13.5" thickBot="1">
      <c r="A62" s="168">
        <v>39</v>
      </c>
      <c r="B62" s="799" t="s">
        <v>171</v>
      </c>
      <c r="C62" s="168">
        <v>4865151</v>
      </c>
      <c r="D62" s="772" t="s">
        <v>12</v>
      </c>
      <c r="E62" s="169" t="s">
        <v>13</v>
      </c>
      <c r="F62" s="174">
        <v>100</v>
      </c>
      <c r="G62" s="773">
        <v>22236</v>
      </c>
      <c r="H62" s="174">
        <v>22260</v>
      </c>
      <c r="I62" s="174">
        <f>G62-H62</f>
        <v>-24</v>
      </c>
      <c r="J62" s="174">
        <f>$F62*I62</f>
        <v>-2400</v>
      </c>
      <c r="K62" s="174">
        <f>J62/1000000</f>
        <v>-0.0024</v>
      </c>
      <c r="L62" s="166">
        <v>4890</v>
      </c>
      <c r="M62" s="174">
        <v>4890</v>
      </c>
      <c r="N62" s="174">
        <f>L62-M62</f>
        <v>0</v>
      </c>
      <c r="O62" s="174">
        <f>$F62*N62</f>
        <v>0</v>
      </c>
      <c r="P62" s="174">
        <f>O62/1000000</f>
        <v>0</v>
      </c>
      <c r="Q62" s="774"/>
    </row>
    <row r="63" spans="1:23" s="482" customFormat="1" ht="15.75" customHeight="1" thickBot="1" thickTop="1">
      <c r="A63" s="166"/>
      <c r="B63" s="442"/>
      <c r="C63" s="485"/>
      <c r="D63" s="485"/>
      <c r="E63" s="485"/>
      <c r="F63" s="485"/>
      <c r="G63" s="485"/>
      <c r="H63" s="485"/>
      <c r="I63" s="485"/>
      <c r="J63" s="485"/>
      <c r="K63" s="485"/>
      <c r="L63" s="485"/>
      <c r="M63" s="485"/>
      <c r="N63" s="485"/>
      <c r="O63" s="485"/>
      <c r="P63" s="485"/>
      <c r="Q63" s="485"/>
      <c r="R63" s="251"/>
      <c r="S63" s="251"/>
      <c r="T63" s="251"/>
      <c r="U63" s="485"/>
      <c r="V63" s="485"/>
      <c r="W63" s="485"/>
    </row>
    <row r="64" spans="1:20" ht="15.75" customHeight="1" thickTop="1">
      <c r="A64" s="502"/>
      <c r="B64" s="502"/>
      <c r="C64" s="502"/>
      <c r="D64" s="502"/>
      <c r="E64" s="502"/>
      <c r="F64" s="502"/>
      <c r="G64" s="502"/>
      <c r="H64" s="502"/>
      <c r="I64" s="502"/>
      <c r="J64" s="502"/>
      <c r="K64" s="502"/>
      <c r="L64" s="502"/>
      <c r="M64" s="502"/>
      <c r="N64" s="502"/>
      <c r="O64" s="502"/>
      <c r="P64" s="502"/>
      <c r="Q64" s="89"/>
      <c r="R64" s="89"/>
      <c r="S64" s="89"/>
      <c r="T64" s="89"/>
    </row>
    <row r="65" spans="1:20" ht="24" thickBot="1">
      <c r="A65" s="386" t="s">
        <v>347</v>
      </c>
      <c r="G65" s="482"/>
      <c r="H65" s="482"/>
      <c r="I65" s="45" t="s">
        <v>378</v>
      </c>
      <c r="J65" s="482"/>
      <c r="K65" s="482"/>
      <c r="L65" s="482"/>
      <c r="M65" s="482"/>
      <c r="N65" s="45" t="s">
        <v>379</v>
      </c>
      <c r="O65" s="482"/>
      <c r="P65" s="482"/>
      <c r="R65" s="89"/>
      <c r="S65" s="89"/>
      <c r="T65" s="89"/>
    </row>
    <row r="66" spans="1:20" ht="39.75" thickBot="1" thickTop="1">
      <c r="A66" s="503" t="s">
        <v>8</v>
      </c>
      <c r="B66" s="504" t="s">
        <v>9</v>
      </c>
      <c r="C66" s="505" t="s">
        <v>1</v>
      </c>
      <c r="D66" s="505" t="s">
        <v>2</v>
      </c>
      <c r="E66" s="505" t="s">
        <v>3</v>
      </c>
      <c r="F66" s="505" t="s">
        <v>10</v>
      </c>
      <c r="G66" s="503" t="str">
        <f>G5</f>
        <v>FINAL READING 01/01/2020</v>
      </c>
      <c r="H66" s="505" t="str">
        <f>H5</f>
        <v>INTIAL READING 01/12/2019</v>
      </c>
      <c r="I66" s="505" t="s">
        <v>4</v>
      </c>
      <c r="J66" s="505" t="s">
        <v>5</v>
      </c>
      <c r="K66" s="505" t="s">
        <v>6</v>
      </c>
      <c r="L66" s="503" t="str">
        <f>G66</f>
        <v>FINAL READING 01/01/2020</v>
      </c>
      <c r="M66" s="505" t="str">
        <f>H66</f>
        <v>INTIAL READING 01/12/2019</v>
      </c>
      <c r="N66" s="505" t="s">
        <v>4</v>
      </c>
      <c r="O66" s="505" t="s">
        <v>5</v>
      </c>
      <c r="P66" s="505" t="s">
        <v>6</v>
      </c>
      <c r="Q66" s="506" t="s">
        <v>292</v>
      </c>
      <c r="R66" s="89"/>
      <c r="S66" s="89"/>
      <c r="T66" s="89"/>
    </row>
    <row r="67" spans="1:20" ht="15.75" customHeight="1" thickTop="1">
      <c r="A67" s="507"/>
      <c r="B67" s="441" t="s">
        <v>373</v>
      </c>
      <c r="C67" s="508"/>
      <c r="D67" s="508"/>
      <c r="E67" s="508"/>
      <c r="F67" s="509"/>
      <c r="G67" s="508"/>
      <c r="H67" s="508"/>
      <c r="I67" s="508"/>
      <c r="J67" s="508"/>
      <c r="K67" s="509"/>
      <c r="L67" s="508"/>
      <c r="M67" s="508"/>
      <c r="N67" s="508"/>
      <c r="O67" s="508"/>
      <c r="P67" s="508"/>
      <c r="Q67" s="510"/>
      <c r="R67" s="89"/>
      <c r="S67" s="89"/>
      <c r="T67" s="89"/>
    </row>
    <row r="68" spans="1:20" ht="15.75" customHeight="1">
      <c r="A68" s="155">
        <v>1</v>
      </c>
      <c r="B68" s="156" t="s">
        <v>419</v>
      </c>
      <c r="C68" s="157">
        <v>5295127</v>
      </c>
      <c r="D68" s="337" t="s">
        <v>12</v>
      </c>
      <c r="E68" s="316" t="s">
        <v>329</v>
      </c>
      <c r="F68" s="162">
        <v>-100</v>
      </c>
      <c r="G68" s="330">
        <v>416099</v>
      </c>
      <c r="H68" s="331">
        <v>411697</v>
      </c>
      <c r="I68" s="267">
        <f>G68-H68</f>
        <v>4402</v>
      </c>
      <c r="J68" s="267">
        <f>$F68*I68</f>
        <v>-440200</v>
      </c>
      <c r="K68" s="267">
        <f>J68/1000000</f>
        <v>-0.4402</v>
      </c>
      <c r="L68" s="330">
        <v>84601</v>
      </c>
      <c r="M68" s="331">
        <v>84596</v>
      </c>
      <c r="N68" s="267">
        <f>L68-M68</f>
        <v>5</v>
      </c>
      <c r="O68" s="267">
        <f>$F68*N68</f>
        <v>-500</v>
      </c>
      <c r="P68" s="267">
        <f>O68/1000000</f>
        <v>-0.0005</v>
      </c>
      <c r="Q68" s="461"/>
      <c r="R68" s="89"/>
      <c r="S68" s="89"/>
      <c r="T68" s="89"/>
    </row>
    <row r="69" spans="1:20" ht="15.75" customHeight="1">
      <c r="A69" s="155">
        <v>2</v>
      </c>
      <c r="B69" s="156" t="s">
        <v>422</v>
      </c>
      <c r="C69" s="157">
        <v>5128400</v>
      </c>
      <c r="D69" s="337" t="s">
        <v>12</v>
      </c>
      <c r="E69" s="316" t="s">
        <v>329</v>
      </c>
      <c r="F69" s="162">
        <v>-1000</v>
      </c>
      <c r="G69" s="330">
        <v>5324</v>
      </c>
      <c r="H69" s="331">
        <v>5604</v>
      </c>
      <c r="I69" s="267">
        <f>G69-H69</f>
        <v>-280</v>
      </c>
      <c r="J69" s="267">
        <f>$F69*I69</f>
        <v>280000</v>
      </c>
      <c r="K69" s="267">
        <f>J69/1000000</f>
        <v>0.28</v>
      </c>
      <c r="L69" s="330">
        <v>1888</v>
      </c>
      <c r="M69" s="331">
        <v>1888</v>
      </c>
      <c r="N69" s="267">
        <f>L69-M69</f>
        <v>0</v>
      </c>
      <c r="O69" s="267">
        <f>$F69*N69</f>
        <v>0</v>
      </c>
      <c r="P69" s="267">
        <f>O69/1000000</f>
        <v>0</v>
      </c>
      <c r="Q69" s="461"/>
      <c r="R69" s="89"/>
      <c r="S69" s="89"/>
      <c r="T69" s="89"/>
    </row>
    <row r="70" spans="1:20" ht="15.75" customHeight="1">
      <c r="A70" s="511"/>
      <c r="B70" s="306" t="s">
        <v>344</v>
      </c>
      <c r="C70" s="324"/>
      <c r="D70" s="337"/>
      <c r="E70" s="316"/>
      <c r="F70" s="162"/>
      <c r="G70" s="159"/>
      <c r="H70" s="159"/>
      <c r="I70" s="159"/>
      <c r="J70" s="159"/>
      <c r="K70" s="159"/>
      <c r="L70" s="511"/>
      <c r="M70" s="159"/>
      <c r="N70" s="159"/>
      <c r="O70" s="159"/>
      <c r="P70" s="159"/>
      <c r="Q70" s="461"/>
      <c r="R70" s="89"/>
      <c r="S70" s="89"/>
      <c r="T70" s="89"/>
    </row>
    <row r="71" spans="1:20" ht="15.75" customHeight="1">
      <c r="A71" s="155">
        <v>3</v>
      </c>
      <c r="B71" s="156" t="s">
        <v>345</v>
      </c>
      <c r="C71" s="157">
        <v>4902555</v>
      </c>
      <c r="D71" s="337" t="s">
        <v>12</v>
      </c>
      <c r="E71" s="316" t="s">
        <v>329</v>
      </c>
      <c r="F71" s="162">
        <v>-75</v>
      </c>
      <c r="G71" s="330">
        <v>10812</v>
      </c>
      <c r="H71" s="331">
        <v>10812</v>
      </c>
      <c r="I71" s="267">
        <f>G71-H71</f>
        <v>0</v>
      </c>
      <c r="J71" s="267">
        <f>$F71*I71</f>
        <v>0</v>
      </c>
      <c r="K71" s="267">
        <f>J71/1000000</f>
        <v>0</v>
      </c>
      <c r="L71" s="330">
        <v>21999</v>
      </c>
      <c r="M71" s="331">
        <v>21965</v>
      </c>
      <c r="N71" s="267">
        <f>L71-M71</f>
        <v>34</v>
      </c>
      <c r="O71" s="267">
        <f>$F71*N71</f>
        <v>-2550</v>
      </c>
      <c r="P71" s="267">
        <f>O71/1000000</f>
        <v>-0.00255</v>
      </c>
      <c r="Q71" s="461"/>
      <c r="R71" s="89"/>
      <c r="S71" s="89"/>
      <c r="T71" s="89"/>
    </row>
    <row r="72" spans="1:23" s="482" customFormat="1" ht="15.75" customHeight="1" thickBot="1">
      <c r="A72" s="166">
        <v>4</v>
      </c>
      <c r="B72" s="442" t="s">
        <v>346</v>
      </c>
      <c r="C72" s="168">
        <v>4902581</v>
      </c>
      <c r="D72" s="772" t="s">
        <v>12</v>
      </c>
      <c r="E72" s="169" t="s">
        <v>329</v>
      </c>
      <c r="F72" s="174">
        <v>-100</v>
      </c>
      <c r="G72" s="773">
        <v>5305</v>
      </c>
      <c r="H72" s="174">
        <v>5305</v>
      </c>
      <c r="I72" s="174">
        <f>G72-H72</f>
        <v>0</v>
      </c>
      <c r="J72" s="174">
        <f>$F72*I72</f>
        <v>0</v>
      </c>
      <c r="K72" s="174">
        <f>J72/1000000</f>
        <v>0</v>
      </c>
      <c r="L72" s="166">
        <v>13887</v>
      </c>
      <c r="M72" s="174">
        <v>13829</v>
      </c>
      <c r="N72" s="174">
        <f>L72-M72</f>
        <v>58</v>
      </c>
      <c r="O72" s="174">
        <f>$F72*N72</f>
        <v>-5800</v>
      </c>
      <c r="P72" s="174">
        <f>O72/1000000</f>
        <v>-0.0058</v>
      </c>
      <c r="Q72" s="774"/>
      <c r="R72" s="251"/>
      <c r="S72" s="251"/>
      <c r="T72" s="251"/>
      <c r="U72" s="485"/>
      <c r="V72" s="485"/>
      <c r="W72" s="485"/>
    </row>
    <row r="73" spans="1:20" ht="15.75" customHeight="1" thickTop="1">
      <c r="A73" s="502"/>
      <c r="B73" s="502"/>
      <c r="C73" s="502"/>
      <c r="D73" s="502"/>
      <c r="E73" s="502"/>
      <c r="F73" s="502"/>
      <c r="G73" s="502"/>
      <c r="H73" s="502"/>
      <c r="I73" s="502"/>
      <c r="J73" s="502"/>
      <c r="K73" s="502"/>
      <c r="L73" s="502"/>
      <c r="M73" s="502"/>
      <c r="N73" s="502"/>
      <c r="O73" s="502"/>
      <c r="P73" s="502"/>
      <c r="Q73" s="89"/>
      <c r="R73" s="89"/>
      <c r="S73" s="89"/>
      <c r="T73" s="89"/>
    </row>
    <row r="74" spans="1:20" ht="15.75" customHeight="1">
      <c r="A74" s="502"/>
      <c r="B74" s="502"/>
      <c r="C74" s="502"/>
      <c r="D74" s="502"/>
      <c r="E74" s="502"/>
      <c r="F74" s="502"/>
      <c r="G74" s="502"/>
      <c r="H74" s="502"/>
      <c r="I74" s="502"/>
      <c r="J74" s="502"/>
      <c r="K74" s="502"/>
      <c r="L74" s="502"/>
      <c r="M74" s="502"/>
      <c r="N74" s="502"/>
      <c r="O74" s="502"/>
      <c r="P74" s="502"/>
      <c r="Q74" s="89"/>
      <c r="R74" s="89"/>
      <c r="S74" s="89"/>
      <c r="T74" s="89"/>
    </row>
    <row r="75" spans="1:16" ht="25.5" customHeight="1">
      <c r="A75" s="172" t="s">
        <v>321</v>
      </c>
      <c r="B75" s="490"/>
      <c r="C75" s="75"/>
      <c r="D75" s="490"/>
      <c r="E75" s="490"/>
      <c r="F75" s="490"/>
      <c r="G75" s="490"/>
      <c r="H75" s="490"/>
      <c r="I75" s="490"/>
      <c r="J75" s="490"/>
      <c r="K75" s="610">
        <f>SUM(K9:K63)+SUM(K68:K74)-K33</f>
        <v>-4.575145829999999</v>
      </c>
      <c r="L75" s="611"/>
      <c r="M75" s="611"/>
      <c r="N75" s="611"/>
      <c r="O75" s="611"/>
      <c r="P75" s="610">
        <f>SUM(P9:P63)+SUM(P68:P74)-P33</f>
        <v>-0.32612</v>
      </c>
    </row>
    <row r="76" spans="1:16" ht="12.75">
      <c r="A76" s="490"/>
      <c r="B76" s="490"/>
      <c r="C76" s="490"/>
      <c r="D76" s="490"/>
      <c r="E76" s="490"/>
      <c r="F76" s="490"/>
      <c r="G76" s="490"/>
      <c r="H76" s="490"/>
      <c r="I76" s="490"/>
      <c r="J76" s="490"/>
      <c r="K76" s="490"/>
      <c r="L76" s="490"/>
      <c r="M76" s="490"/>
      <c r="N76" s="490"/>
      <c r="O76" s="490"/>
      <c r="P76" s="490"/>
    </row>
    <row r="77" spans="1:16" ht="9.75" customHeight="1">
      <c r="A77" s="490"/>
      <c r="B77" s="490"/>
      <c r="C77" s="490"/>
      <c r="D77" s="490"/>
      <c r="E77" s="490"/>
      <c r="F77" s="490"/>
      <c r="G77" s="490"/>
      <c r="H77" s="490"/>
      <c r="I77" s="490"/>
      <c r="J77" s="490"/>
      <c r="K77" s="490"/>
      <c r="L77" s="490"/>
      <c r="M77" s="490"/>
      <c r="N77" s="490"/>
      <c r="O77" s="490"/>
      <c r="P77" s="490"/>
    </row>
    <row r="78" spans="1:16" ht="12.75" hidden="1">
      <c r="A78" s="490"/>
      <c r="B78" s="490"/>
      <c r="C78" s="490"/>
      <c r="D78" s="490"/>
      <c r="E78" s="490"/>
      <c r="F78" s="490"/>
      <c r="G78" s="490"/>
      <c r="H78" s="490"/>
      <c r="I78" s="490"/>
      <c r="J78" s="490"/>
      <c r="K78" s="490"/>
      <c r="L78" s="490"/>
      <c r="M78" s="490"/>
      <c r="N78" s="490"/>
      <c r="O78" s="490"/>
      <c r="P78" s="490"/>
    </row>
    <row r="79" spans="1:16" ht="23.25" customHeight="1" thickBot="1">
      <c r="A79" s="490"/>
      <c r="B79" s="490"/>
      <c r="C79" s="612"/>
      <c r="D79" s="490"/>
      <c r="E79" s="490"/>
      <c r="F79" s="490"/>
      <c r="G79" s="490"/>
      <c r="H79" s="490"/>
      <c r="I79" s="490"/>
      <c r="J79" s="613"/>
      <c r="K79" s="558" t="s">
        <v>322</v>
      </c>
      <c r="L79" s="490"/>
      <c r="M79" s="490"/>
      <c r="N79" s="490"/>
      <c r="O79" s="490"/>
      <c r="P79" s="558" t="s">
        <v>323</v>
      </c>
    </row>
    <row r="80" spans="1:17" ht="20.25">
      <c r="A80" s="614"/>
      <c r="B80" s="615"/>
      <c r="C80" s="172"/>
      <c r="D80" s="546"/>
      <c r="E80" s="546"/>
      <c r="F80" s="546"/>
      <c r="G80" s="546"/>
      <c r="H80" s="546"/>
      <c r="I80" s="546"/>
      <c r="J80" s="616"/>
      <c r="K80" s="615"/>
      <c r="L80" s="615"/>
      <c r="M80" s="615"/>
      <c r="N80" s="615"/>
      <c r="O80" s="615"/>
      <c r="P80" s="615"/>
      <c r="Q80" s="547"/>
    </row>
    <row r="81" spans="1:17" ht="20.25">
      <c r="A81" s="237"/>
      <c r="B81" s="172" t="s">
        <v>319</v>
      </c>
      <c r="C81" s="172"/>
      <c r="D81" s="617"/>
      <c r="E81" s="617"/>
      <c r="F81" s="617"/>
      <c r="G81" s="617"/>
      <c r="H81" s="617"/>
      <c r="I81" s="617"/>
      <c r="J81" s="617"/>
      <c r="K81" s="618">
        <f>K75</f>
        <v>-4.575145829999999</v>
      </c>
      <c r="L81" s="619"/>
      <c r="M81" s="619"/>
      <c r="N81" s="619"/>
      <c r="O81" s="619"/>
      <c r="P81" s="618">
        <f>P75</f>
        <v>-0.32612</v>
      </c>
      <c r="Q81" s="548"/>
    </row>
    <row r="82" spans="1:17" ht="20.25">
      <c r="A82" s="237"/>
      <c r="B82" s="172"/>
      <c r="C82" s="172"/>
      <c r="D82" s="617"/>
      <c r="E82" s="617"/>
      <c r="F82" s="617"/>
      <c r="G82" s="617"/>
      <c r="H82" s="617"/>
      <c r="I82" s="620"/>
      <c r="J82" s="56"/>
      <c r="K82" s="605"/>
      <c r="L82" s="605"/>
      <c r="M82" s="605"/>
      <c r="N82" s="605"/>
      <c r="O82" s="605"/>
      <c r="P82" s="605"/>
      <c r="Q82" s="548"/>
    </row>
    <row r="83" spans="1:17" ht="20.25">
      <c r="A83" s="237"/>
      <c r="B83" s="172" t="s">
        <v>312</v>
      </c>
      <c r="C83" s="172"/>
      <c r="D83" s="617"/>
      <c r="E83" s="617"/>
      <c r="F83" s="617"/>
      <c r="G83" s="617"/>
      <c r="H83" s="617"/>
      <c r="I83" s="617"/>
      <c r="J83" s="617"/>
      <c r="K83" s="618">
        <f>'STEPPED UP GENCO'!K44</f>
        <v>-0.8581024542</v>
      </c>
      <c r="L83" s="618"/>
      <c r="M83" s="618"/>
      <c r="N83" s="618"/>
      <c r="O83" s="618"/>
      <c r="P83" s="618">
        <f>'STEPPED UP GENCO'!P44</f>
        <v>-0.005175298250000005</v>
      </c>
      <c r="Q83" s="548"/>
    </row>
    <row r="84" spans="1:17" ht="20.25">
      <c r="A84" s="237"/>
      <c r="B84" s="172"/>
      <c r="C84" s="172"/>
      <c r="D84" s="621"/>
      <c r="E84" s="621"/>
      <c r="F84" s="621"/>
      <c r="G84" s="621"/>
      <c r="H84" s="621"/>
      <c r="I84" s="622"/>
      <c r="J84" s="623"/>
      <c r="K84" s="482"/>
      <c r="L84" s="482"/>
      <c r="M84" s="482"/>
      <c r="N84" s="482"/>
      <c r="O84" s="482"/>
      <c r="P84" s="482"/>
      <c r="Q84" s="548"/>
    </row>
    <row r="85" spans="1:17" ht="20.25">
      <c r="A85" s="237"/>
      <c r="B85" s="172" t="s">
        <v>320</v>
      </c>
      <c r="C85" s="172"/>
      <c r="D85" s="482"/>
      <c r="E85" s="482"/>
      <c r="F85" s="482"/>
      <c r="G85" s="482"/>
      <c r="H85" s="482"/>
      <c r="I85" s="482"/>
      <c r="J85" s="482"/>
      <c r="K85" s="280">
        <f>SUM(K81:K84)</f>
        <v>-5.433248284199999</v>
      </c>
      <c r="L85" s="482"/>
      <c r="M85" s="482"/>
      <c r="N85" s="482"/>
      <c r="O85" s="482"/>
      <c r="P85" s="624">
        <f>SUM(P81:P84)</f>
        <v>-0.33129529825000004</v>
      </c>
      <c r="Q85" s="548"/>
    </row>
    <row r="86" spans="1:17" ht="20.25">
      <c r="A86" s="572"/>
      <c r="B86" s="482"/>
      <c r="C86" s="172"/>
      <c r="D86" s="482"/>
      <c r="E86" s="482"/>
      <c r="F86" s="482"/>
      <c r="G86" s="482"/>
      <c r="H86" s="482"/>
      <c r="I86" s="482"/>
      <c r="J86" s="482"/>
      <c r="K86" s="482"/>
      <c r="L86" s="482"/>
      <c r="M86" s="482"/>
      <c r="N86" s="482"/>
      <c r="O86" s="482"/>
      <c r="P86" s="482"/>
      <c r="Q86" s="548"/>
    </row>
    <row r="87" spans="1:17" ht="13.5" thickBot="1">
      <c r="A87" s="573"/>
      <c r="B87" s="549"/>
      <c r="C87" s="549"/>
      <c r="D87" s="549"/>
      <c r="E87" s="549"/>
      <c r="F87" s="549"/>
      <c r="G87" s="549"/>
      <c r="H87" s="549"/>
      <c r="I87" s="549"/>
      <c r="J87" s="549"/>
      <c r="K87" s="549"/>
      <c r="L87" s="549"/>
      <c r="M87" s="549"/>
      <c r="N87" s="549"/>
      <c r="O87" s="549"/>
      <c r="P87" s="549"/>
      <c r="Q87" s="550"/>
    </row>
  </sheetData>
  <sheetProtection/>
  <printOptions horizontalCentered="1"/>
  <pageMargins left="0.25" right="0.25" top="0.58" bottom="0.25" header="0.511811023622047" footer="0.511811023622047"/>
  <pageSetup horizontalDpi="600" verticalDpi="600" orientation="landscape" paperSize="9" scale="65" r:id="rId1"/>
  <rowBreaks count="1" manualBreakCount="1">
    <brk id="44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Q55"/>
  <sheetViews>
    <sheetView view="pageBreakPreview" zoomScale="70" zoomScaleNormal="70" zoomScaleSheetLayoutView="70" zoomScalePageLayoutView="0" workbookViewId="0" topLeftCell="A28">
      <selection activeCell="K36" sqref="K36"/>
    </sheetView>
  </sheetViews>
  <sheetFormatPr defaultColWidth="9.140625" defaultRowHeight="12.75"/>
  <cols>
    <col min="1" max="1" width="4.7109375" style="447" customWidth="1"/>
    <col min="2" max="2" width="26.7109375" style="447" customWidth="1"/>
    <col min="3" max="3" width="18.57421875" style="447" customWidth="1"/>
    <col min="4" max="4" width="12.8515625" style="447" customWidth="1"/>
    <col min="5" max="5" width="22.140625" style="447" customWidth="1"/>
    <col min="6" max="6" width="14.421875" style="447" customWidth="1"/>
    <col min="7" max="7" width="15.57421875" style="447" customWidth="1"/>
    <col min="8" max="8" width="15.28125" style="447" customWidth="1"/>
    <col min="9" max="9" width="15.00390625" style="447" customWidth="1"/>
    <col min="10" max="10" width="16.7109375" style="447" customWidth="1"/>
    <col min="11" max="11" width="16.57421875" style="447" customWidth="1"/>
    <col min="12" max="12" width="17.140625" style="447" customWidth="1"/>
    <col min="13" max="13" width="14.7109375" style="447" customWidth="1"/>
    <col min="14" max="14" width="15.7109375" style="447" customWidth="1"/>
    <col min="15" max="15" width="18.28125" style="447" customWidth="1"/>
    <col min="16" max="16" width="17.140625" style="447" customWidth="1"/>
    <col min="17" max="17" width="22.00390625" style="447" customWidth="1"/>
    <col min="18" max="16384" width="9.140625" style="447" customWidth="1"/>
  </cols>
  <sheetData>
    <row r="1" ht="26.25" customHeight="1">
      <c r="A1" s="1" t="s">
        <v>222</v>
      </c>
    </row>
    <row r="2" spans="1:17" ht="23.25" customHeight="1">
      <c r="A2" s="2" t="s">
        <v>223</v>
      </c>
      <c r="P2" s="625" t="str">
        <f>NDPL!Q1</f>
        <v>DECEMBER-2019</v>
      </c>
      <c r="Q2" s="625"/>
    </row>
    <row r="3" ht="23.25">
      <c r="A3" s="178" t="s">
        <v>203</v>
      </c>
    </row>
    <row r="4" spans="1:16" ht="24" thickBot="1">
      <c r="A4" s="3"/>
      <c r="G4" s="482"/>
      <c r="H4" s="482"/>
      <c r="I4" s="45" t="s">
        <v>378</v>
      </c>
      <c r="J4" s="482"/>
      <c r="K4" s="482"/>
      <c r="L4" s="482"/>
      <c r="M4" s="482"/>
      <c r="N4" s="45" t="s">
        <v>379</v>
      </c>
      <c r="O4" s="482"/>
      <c r="P4" s="482"/>
    </row>
    <row r="5" spans="1:17" ht="51.75" customHeight="1" thickBot="1" thickTop="1">
      <c r="A5" s="503" t="s">
        <v>8</v>
      </c>
      <c r="B5" s="504" t="s">
        <v>9</v>
      </c>
      <c r="C5" s="505" t="s">
        <v>1</v>
      </c>
      <c r="D5" s="505" t="s">
        <v>2</v>
      </c>
      <c r="E5" s="505" t="s">
        <v>3</v>
      </c>
      <c r="F5" s="505" t="s">
        <v>10</v>
      </c>
      <c r="G5" s="503" t="str">
        <f>NDPL!G5</f>
        <v>FINAL READING 01/01/2020</v>
      </c>
      <c r="H5" s="505" t="str">
        <f>NDPL!H5</f>
        <v>INTIAL READING 01/12/2019</v>
      </c>
      <c r="I5" s="505" t="s">
        <v>4</v>
      </c>
      <c r="J5" s="505" t="s">
        <v>5</v>
      </c>
      <c r="K5" s="505" t="s">
        <v>6</v>
      </c>
      <c r="L5" s="503" t="str">
        <f>NDPL!G5</f>
        <v>FINAL READING 01/01/2020</v>
      </c>
      <c r="M5" s="505" t="str">
        <f>NDPL!H5</f>
        <v>INTIAL READING 01/12/2019</v>
      </c>
      <c r="N5" s="505" t="s">
        <v>4</v>
      </c>
      <c r="O5" s="505" t="s">
        <v>5</v>
      </c>
      <c r="P5" s="505" t="s">
        <v>6</v>
      </c>
      <c r="Q5" s="506" t="s">
        <v>292</v>
      </c>
    </row>
    <row r="6" ht="14.25" thickBot="1" thickTop="1"/>
    <row r="7" spans="1:17" ht="24" customHeight="1" thickTop="1">
      <c r="A7" s="403" t="s">
        <v>217</v>
      </c>
      <c r="B7" s="57"/>
      <c r="C7" s="58"/>
      <c r="D7" s="58"/>
      <c r="E7" s="58"/>
      <c r="F7" s="58"/>
      <c r="G7" s="604"/>
      <c r="H7" s="602"/>
      <c r="I7" s="602"/>
      <c r="J7" s="602"/>
      <c r="K7" s="626"/>
      <c r="L7" s="627"/>
      <c r="M7" s="495"/>
      <c r="N7" s="602"/>
      <c r="O7" s="602"/>
      <c r="P7" s="628"/>
      <c r="Q7" s="534"/>
    </row>
    <row r="8" spans="1:17" ht="24" customHeight="1">
      <c r="A8" s="629" t="s">
        <v>204</v>
      </c>
      <c r="B8" s="85"/>
      <c r="C8" s="85"/>
      <c r="D8" s="85"/>
      <c r="E8" s="85"/>
      <c r="F8" s="85"/>
      <c r="G8" s="101"/>
      <c r="H8" s="605"/>
      <c r="I8" s="388"/>
      <c r="J8" s="388"/>
      <c r="K8" s="630"/>
      <c r="L8" s="389"/>
      <c r="M8" s="388"/>
      <c r="N8" s="388"/>
      <c r="O8" s="388"/>
      <c r="P8" s="631"/>
      <c r="Q8" s="451"/>
    </row>
    <row r="9" spans="1:17" ht="24" customHeight="1">
      <c r="A9" s="632" t="s">
        <v>205</v>
      </c>
      <c r="B9" s="85"/>
      <c r="C9" s="85"/>
      <c r="D9" s="85"/>
      <c r="E9" s="85"/>
      <c r="F9" s="85"/>
      <c r="G9" s="101"/>
      <c r="H9" s="605"/>
      <c r="I9" s="388"/>
      <c r="J9" s="388"/>
      <c r="K9" s="630"/>
      <c r="L9" s="389"/>
      <c r="M9" s="388"/>
      <c r="N9" s="388"/>
      <c r="O9" s="388"/>
      <c r="P9" s="631"/>
      <c r="Q9" s="451"/>
    </row>
    <row r="10" spans="1:17" ht="24" customHeight="1">
      <c r="A10" s="257">
        <v>1</v>
      </c>
      <c r="B10" s="259" t="s">
        <v>219</v>
      </c>
      <c r="C10" s="402">
        <v>5128430</v>
      </c>
      <c r="D10" s="261" t="s">
        <v>12</v>
      </c>
      <c r="E10" s="260" t="s">
        <v>329</v>
      </c>
      <c r="F10" s="261">
        <v>200</v>
      </c>
      <c r="G10" s="443">
        <v>3779</v>
      </c>
      <c r="H10" s="444">
        <v>3779</v>
      </c>
      <c r="I10" s="445">
        <f aca="true" t="shared" si="0" ref="I10:I15">G10-H10</f>
        <v>0</v>
      </c>
      <c r="J10" s="445">
        <f aca="true" t="shared" si="1" ref="J10:J15">$F10*I10</f>
        <v>0</v>
      </c>
      <c r="K10" s="464">
        <f aca="true" t="shared" si="2" ref="K10:K15">J10/1000000</f>
        <v>0</v>
      </c>
      <c r="L10" s="443">
        <v>64594</v>
      </c>
      <c r="M10" s="444">
        <v>63383</v>
      </c>
      <c r="N10" s="445">
        <f aca="true" t="shared" si="3" ref="N10:N15">L10-M10</f>
        <v>1211</v>
      </c>
      <c r="O10" s="445">
        <f aca="true" t="shared" si="4" ref="O10:O15">$F10*N10</f>
        <v>242200</v>
      </c>
      <c r="P10" s="465">
        <f aca="true" t="shared" si="5" ref="P10:P15">O10/1000000</f>
        <v>0.2422</v>
      </c>
      <c r="Q10" s="451"/>
    </row>
    <row r="11" spans="1:17" ht="24" customHeight="1">
      <c r="A11" s="257">
        <v>2</v>
      </c>
      <c r="B11" s="259" t="s">
        <v>220</v>
      </c>
      <c r="C11" s="402">
        <v>4864819</v>
      </c>
      <c r="D11" s="261" t="s">
        <v>12</v>
      </c>
      <c r="E11" s="260" t="s">
        <v>329</v>
      </c>
      <c r="F11" s="261">
        <v>160</v>
      </c>
      <c r="G11" s="443">
        <v>0</v>
      </c>
      <c r="H11" s="444">
        <v>0</v>
      </c>
      <c r="I11" s="445">
        <f>G11-H11</f>
        <v>0</v>
      </c>
      <c r="J11" s="445">
        <f>$F11*I11</f>
        <v>0</v>
      </c>
      <c r="K11" s="464">
        <f>J11/1000000</f>
        <v>0</v>
      </c>
      <c r="L11" s="443">
        <v>2398</v>
      </c>
      <c r="M11" s="444">
        <v>1504</v>
      </c>
      <c r="N11" s="445">
        <f>L11-M11</f>
        <v>894</v>
      </c>
      <c r="O11" s="445">
        <f>$F11*N11</f>
        <v>143040</v>
      </c>
      <c r="P11" s="465">
        <f>O11/1000000</f>
        <v>0.14304</v>
      </c>
      <c r="Q11" s="451"/>
    </row>
    <row r="12" spans="1:17" ht="24" customHeight="1">
      <c r="A12" s="257">
        <v>3</v>
      </c>
      <c r="B12" s="259" t="s">
        <v>206</v>
      </c>
      <c r="C12" s="402">
        <v>4864846</v>
      </c>
      <c r="D12" s="261" t="s">
        <v>12</v>
      </c>
      <c r="E12" s="260" t="s">
        <v>329</v>
      </c>
      <c r="F12" s="261">
        <v>1000</v>
      </c>
      <c r="G12" s="443">
        <v>4474</v>
      </c>
      <c r="H12" s="444">
        <v>4475</v>
      </c>
      <c r="I12" s="445">
        <f t="shared" si="0"/>
        <v>-1</v>
      </c>
      <c r="J12" s="445">
        <f t="shared" si="1"/>
        <v>-1000</v>
      </c>
      <c r="K12" s="793">
        <f t="shared" si="2"/>
        <v>-0.001</v>
      </c>
      <c r="L12" s="443">
        <v>55572</v>
      </c>
      <c r="M12" s="444">
        <v>55521</v>
      </c>
      <c r="N12" s="445">
        <f t="shared" si="3"/>
        <v>51</v>
      </c>
      <c r="O12" s="445">
        <f t="shared" si="4"/>
        <v>51000</v>
      </c>
      <c r="P12" s="465">
        <f t="shared" si="5"/>
        <v>0.051</v>
      </c>
      <c r="Q12" s="451"/>
    </row>
    <row r="13" spans="1:17" ht="24" customHeight="1">
      <c r="A13" s="257">
        <v>4</v>
      </c>
      <c r="B13" s="259" t="s">
        <v>207</v>
      </c>
      <c r="C13" s="402">
        <v>4864918</v>
      </c>
      <c r="D13" s="261" t="s">
        <v>12</v>
      </c>
      <c r="E13" s="260" t="s">
        <v>329</v>
      </c>
      <c r="F13" s="261">
        <v>400</v>
      </c>
      <c r="G13" s="443">
        <v>162</v>
      </c>
      <c r="H13" s="444">
        <v>162</v>
      </c>
      <c r="I13" s="445">
        <f t="shared" si="0"/>
        <v>0</v>
      </c>
      <c r="J13" s="445">
        <f t="shared" si="1"/>
        <v>0</v>
      </c>
      <c r="K13" s="464">
        <f t="shared" si="2"/>
        <v>0</v>
      </c>
      <c r="L13" s="443">
        <v>16785</v>
      </c>
      <c r="M13" s="444">
        <v>16810</v>
      </c>
      <c r="N13" s="445">
        <f t="shared" si="3"/>
        <v>-25</v>
      </c>
      <c r="O13" s="445">
        <f t="shared" si="4"/>
        <v>-10000</v>
      </c>
      <c r="P13" s="465">
        <f t="shared" si="5"/>
        <v>-0.01</v>
      </c>
      <c r="Q13" s="451"/>
    </row>
    <row r="14" spans="1:17" ht="24" customHeight="1">
      <c r="A14" s="257">
        <v>5</v>
      </c>
      <c r="B14" s="259" t="s">
        <v>387</v>
      </c>
      <c r="C14" s="402">
        <v>4864894</v>
      </c>
      <c r="D14" s="261" t="s">
        <v>12</v>
      </c>
      <c r="E14" s="260" t="s">
        <v>329</v>
      </c>
      <c r="F14" s="261">
        <v>800</v>
      </c>
      <c r="G14" s="443">
        <v>49</v>
      </c>
      <c r="H14" s="444">
        <v>55</v>
      </c>
      <c r="I14" s="445">
        <f>G14-H14</f>
        <v>-6</v>
      </c>
      <c r="J14" s="445">
        <f>$F14*I14</f>
        <v>-4800</v>
      </c>
      <c r="K14" s="797">
        <f>J14/1000000</f>
        <v>-0.0048</v>
      </c>
      <c r="L14" s="443">
        <v>482</v>
      </c>
      <c r="M14" s="444">
        <v>427</v>
      </c>
      <c r="N14" s="445">
        <f>L14-M14</f>
        <v>55</v>
      </c>
      <c r="O14" s="445">
        <f>$F14*N14</f>
        <v>44000</v>
      </c>
      <c r="P14" s="465">
        <f>O14/1000000</f>
        <v>0.044</v>
      </c>
      <c r="Q14" s="451"/>
    </row>
    <row r="15" spans="1:17" ht="24" customHeight="1">
      <c r="A15" s="257">
        <v>6</v>
      </c>
      <c r="B15" s="259" t="s">
        <v>386</v>
      </c>
      <c r="C15" s="402">
        <v>5128425</v>
      </c>
      <c r="D15" s="261" t="s">
        <v>12</v>
      </c>
      <c r="E15" s="260" t="s">
        <v>329</v>
      </c>
      <c r="F15" s="261">
        <v>400</v>
      </c>
      <c r="G15" s="443">
        <v>1424</v>
      </c>
      <c r="H15" s="444">
        <v>1455</v>
      </c>
      <c r="I15" s="445">
        <f t="shared" si="0"/>
        <v>-31</v>
      </c>
      <c r="J15" s="445">
        <f t="shared" si="1"/>
        <v>-12400</v>
      </c>
      <c r="K15" s="797">
        <f t="shared" si="2"/>
        <v>-0.0124</v>
      </c>
      <c r="L15" s="443">
        <v>4670</v>
      </c>
      <c r="M15" s="444">
        <v>4674</v>
      </c>
      <c r="N15" s="445">
        <f t="shared" si="3"/>
        <v>-4</v>
      </c>
      <c r="O15" s="445">
        <f t="shared" si="4"/>
        <v>-1600</v>
      </c>
      <c r="P15" s="465">
        <f t="shared" si="5"/>
        <v>-0.0016</v>
      </c>
      <c r="Q15" s="451"/>
    </row>
    <row r="16" spans="1:17" ht="24" customHeight="1">
      <c r="A16" s="633" t="s">
        <v>208</v>
      </c>
      <c r="B16" s="259"/>
      <c r="C16" s="402"/>
      <c r="D16" s="261"/>
      <c r="E16" s="259"/>
      <c r="F16" s="261"/>
      <c r="G16" s="634"/>
      <c r="H16" s="445"/>
      <c r="I16" s="445"/>
      <c r="J16" s="445"/>
      <c r="K16" s="797"/>
      <c r="L16" s="634"/>
      <c r="M16" s="445"/>
      <c r="N16" s="445"/>
      <c r="O16" s="445"/>
      <c r="P16" s="465"/>
      <c r="Q16" s="451"/>
    </row>
    <row r="17" spans="1:17" ht="24" customHeight="1">
      <c r="A17" s="257">
        <v>7</v>
      </c>
      <c r="B17" s="259" t="s">
        <v>221</v>
      </c>
      <c r="C17" s="402">
        <v>4864804</v>
      </c>
      <c r="D17" s="261" t="s">
        <v>12</v>
      </c>
      <c r="E17" s="260" t="s">
        <v>329</v>
      </c>
      <c r="F17" s="261">
        <v>200</v>
      </c>
      <c r="G17" s="443">
        <v>994312</v>
      </c>
      <c r="H17" s="444">
        <v>994312</v>
      </c>
      <c r="I17" s="445">
        <f>G17-H17</f>
        <v>0</v>
      </c>
      <c r="J17" s="445">
        <f>$F17*I17</f>
        <v>0</v>
      </c>
      <c r="K17" s="797">
        <f>J17/1000000</f>
        <v>0</v>
      </c>
      <c r="L17" s="443">
        <v>4403</v>
      </c>
      <c r="M17" s="444">
        <v>4403</v>
      </c>
      <c r="N17" s="445">
        <f>L17-M17</f>
        <v>0</v>
      </c>
      <c r="O17" s="445">
        <f>$F17*N17</f>
        <v>0</v>
      </c>
      <c r="P17" s="465">
        <f>O17/1000000</f>
        <v>0</v>
      </c>
      <c r="Q17" s="451"/>
    </row>
    <row r="18" spans="1:17" ht="24" customHeight="1">
      <c r="A18" s="257">
        <v>8</v>
      </c>
      <c r="B18" s="259" t="s">
        <v>220</v>
      </c>
      <c r="C18" s="402">
        <v>4864845</v>
      </c>
      <c r="D18" s="261" t="s">
        <v>12</v>
      </c>
      <c r="E18" s="260" t="s">
        <v>329</v>
      </c>
      <c r="F18" s="261">
        <v>1000</v>
      </c>
      <c r="G18" s="443">
        <v>1385</v>
      </c>
      <c r="H18" s="444">
        <v>1464</v>
      </c>
      <c r="I18" s="445">
        <f>G18-H18</f>
        <v>-79</v>
      </c>
      <c r="J18" s="445">
        <f>$F18*I18</f>
        <v>-79000</v>
      </c>
      <c r="K18" s="797">
        <f>J18/1000000</f>
        <v>-0.079</v>
      </c>
      <c r="L18" s="443">
        <v>998468</v>
      </c>
      <c r="M18" s="444">
        <v>998474</v>
      </c>
      <c r="N18" s="445">
        <f>L18-M18</f>
        <v>-6</v>
      </c>
      <c r="O18" s="445">
        <f>$F18*N18</f>
        <v>-6000</v>
      </c>
      <c r="P18" s="465">
        <f>O18/1000000</f>
        <v>-0.006</v>
      </c>
      <c r="Q18" s="451"/>
    </row>
    <row r="19" spans="1:17" ht="24" customHeight="1">
      <c r="A19" s="257"/>
      <c r="B19" s="259"/>
      <c r="C19" s="402"/>
      <c r="D19" s="261"/>
      <c r="E19" s="260"/>
      <c r="F19" s="261"/>
      <c r="G19" s="443"/>
      <c r="H19" s="444"/>
      <c r="I19" s="445"/>
      <c r="J19" s="445"/>
      <c r="K19" s="797"/>
      <c r="L19" s="443"/>
      <c r="M19" s="444"/>
      <c r="N19" s="445"/>
      <c r="O19" s="445"/>
      <c r="P19" s="793"/>
      <c r="Q19" s="451"/>
    </row>
    <row r="20" spans="1:17" ht="24" customHeight="1">
      <c r="A20" s="258"/>
      <c r="B20" s="635" t="s">
        <v>216</v>
      </c>
      <c r="C20" s="636"/>
      <c r="D20" s="261"/>
      <c r="E20" s="259"/>
      <c r="F20" s="275"/>
      <c r="G20" s="389"/>
      <c r="H20" s="388"/>
      <c r="I20" s="388"/>
      <c r="J20" s="388"/>
      <c r="K20" s="651">
        <f>SUM(K10:K19)</f>
        <v>-0.09720000000000001</v>
      </c>
      <c r="L20" s="638"/>
      <c r="M20" s="639"/>
      <c r="N20" s="639"/>
      <c r="O20" s="639"/>
      <c r="P20" s="651">
        <f>SUM(P10:P19)</f>
        <v>0.46264</v>
      </c>
      <c r="Q20" s="451"/>
    </row>
    <row r="21" spans="1:17" ht="24" customHeight="1">
      <c r="A21" s="258"/>
      <c r="B21" s="148"/>
      <c r="C21" s="636"/>
      <c r="D21" s="261"/>
      <c r="E21" s="259"/>
      <c r="F21" s="275"/>
      <c r="G21" s="389"/>
      <c r="H21" s="388"/>
      <c r="I21" s="388"/>
      <c r="J21" s="388"/>
      <c r="K21" s="640"/>
      <c r="L21" s="389"/>
      <c r="M21" s="388"/>
      <c r="N21" s="388"/>
      <c r="O21" s="388"/>
      <c r="P21" s="641"/>
      <c r="Q21" s="451"/>
    </row>
    <row r="22" spans="1:17" ht="24" customHeight="1">
      <c r="A22" s="633" t="s">
        <v>209</v>
      </c>
      <c r="B22" s="85"/>
      <c r="C22" s="642"/>
      <c r="D22" s="275"/>
      <c r="E22" s="85"/>
      <c r="F22" s="275"/>
      <c r="G22" s="389"/>
      <c r="H22" s="388"/>
      <c r="I22" s="388"/>
      <c r="J22" s="388"/>
      <c r="K22" s="630"/>
      <c r="L22" s="389"/>
      <c r="M22" s="388"/>
      <c r="N22" s="388"/>
      <c r="O22" s="388"/>
      <c r="P22" s="631"/>
      <c r="Q22" s="451"/>
    </row>
    <row r="23" spans="1:17" ht="24" customHeight="1">
      <c r="A23" s="258"/>
      <c r="B23" s="85"/>
      <c r="C23" s="642"/>
      <c r="D23" s="275"/>
      <c r="E23" s="85"/>
      <c r="F23" s="275"/>
      <c r="G23" s="389"/>
      <c r="H23" s="388"/>
      <c r="I23" s="388"/>
      <c r="J23" s="388"/>
      <c r="K23" s="630"/>
      <c r="L23" s="389"/>
      <c r="M23" s="388"/>
      <c r="N23" s="388"/>
      <c r="O23" s="388"/>
      <c r="P23" s="631"/>
      <c r="Q23" s="451"/>
    </row>
    <row r="24" spans="1:17" ht="24" customHeight="1">
      <c r="A24" s="257">
        <v>9</v>
      </c>
      <c r="B24" s="85" t="s">
        <v>210</v>
      </c>
      <c r="C24" s="402">
        <v>4865065</v>
      </c>
      <c r="D24" s="275" t="s">
        <v>12</v>
      </c>
      <c r="E24" s="260" t="s">
        <v>329</v>
      </c>
      <c r="F24" s="261">
        <v>100</v>
      </c>
      <c r="G24" s="443">
        <v>3437</v>
      </c>
      <c r="H24" s="281">
        <v>3437</v>
      </c>
      <c r="I24" s="445">
        <f aca="true" t="shared" si="6" ref="I24:I30">G24-H24</f>
        <v>0</v>
      </c>
      <c r="J24" s="445">
        <f aca="true" t="shared" si="7" ref="J24:J30">$F24*I24</f>
        <v>0</v>
      </c>
      <c r="K24" s="464">
        <f aca="true" t="shared" si="8" ref="K24:K30">J24/1000000</f>
        <v>0</v>
      </c>
      <c r="L24" s="443">
        <v>34489</v>
      </c>
      <c r="M24" s="281">
        <v>34489</v>
      </c>
      <c r="N24" s="445">
        <f aca="true" t="shared" si="9" ref="N24:N30">L24-M24</f>
        <v>0</v>
      </c>
      <c r="O24" s="445">
        <f aca="true" t="shared" si="10" ref="O24:O30">$F24*N24</f>
        <v>0</v>
      </c>
      <c r="P24" s="465">
        <f aca="true" t="shared" si="11" ref="P24:P30">O24/1000000</f>
        <v>0</v>
      </c>
      <c r="Q24" s="451"/>
    </row>
    <row r="25" spans="1:17" ht="24" customHeight="1">
      <c r="A25" s="257">
        <v>10</v>
      </c>
      <c r="B25" s="85" t="s">
        <v>211</v>
      </c>
      <c r="C25" s="402">
        <v>4865066</v>
      </c>
      <c r="D25" s="275" t="s">
        <v>12</v>
      </c>
      <c r="E25" s="260" t="s">
        <v>329</v>
      </c>
      <c r="F25" s="261">
        <v>100</v>
      </c>
      <c r="G25" s="443">
        <v>66612</v>
      </c>
      <c r="H25" s="281">
        <v>66594</v>
      </c>
      <c r="I25" s="445">
        <f t="shared" si="6"/>
        <v>18</v>
      </c>
      <c r="J25" s="445">
        <f t="shared" si="7"/>
        <v>1800</v>
      </c>
      <c r="K25" s="793">
        <f t="shared" si="8"/>
        <v>0.0018</v>
      </c>
      <c r="L25" s="443">
        <v>102006</v>
      </c>
      <c r="M25" s="281">
        <v>101959</v>
      </c>
      <c r="N25" s="445">
        <f t="shared" si="9"/>
        <v>47</v>
      </c>
      <c r="O25" s="445">
        <f t="shared" si="10"/>
        <v>4700</v>
      </c>
      <c r="P25" s="465">
        <f t="shared" si="11"/>
        <v>0.0047</v>
      </c>
      <c r="Q25" s="451"/>
    </row>
    <row r="26" spans="1:17" ht="24" customHeight="1">
      <c r="A26" s="257">
        <v>11</v>
      </c>
      <c r="B26" s="85" t="s">
        <v>212</v>
      </c>
      <c r="C26" s="402">
        <v>4902560</v>
      </c>
      <c r="D26" s="275" t="s">
        <v>12</v>
      </c>
      <c r="E26" s="260" t="s">
        <v>329</v>
      </c>
      <c r="F26" s="261">
        <v>37.5</v>
      </c>
      <c r="G26" s="443">
        <v>3</v>
      </c>
      <c r="H26" s="444">
        <v>0</v>
      </c>
      <c r="I26" s="445">
        <f>G26-H26</f>
        <v>3</v>
      </c>
      <c r="J26" s="445">
        <f>$F26*I26</f>
        <v>112.5</v>
      </c>
      <c r="K26" s="464">
        <f>J26/1000000</f>
        <v>0.0001125</v>
      </c>
      <c r="L26" s="443">
        <v>71</v>
      </c>
      <c r="M26" s="444">
        <v>34</v>
      </c>
      <c r="N26" s="445">
        <f>L26-M26</f>
        <v>37</v>
      </c>
      <c r="O26" s="445">
        <f>$F26*N26</f>
        <v>1387.5</v>
      </c>
      <c r="P26" s="465">
        <f>O26/1000000</f>
        <v>0.0013875</v>
      </c>
      <c r="Q26" s="451"/>
    </row>
    <row r="27" spans="1:17" ht="24" customHeight="1">
      <c r="A27" s="257">
        <v>12</v>
      </c>
      <c r="B27" s="85" t="s">
        <v>213</v>
      </c>
      <c r="C27" s="402">
        <v>4902562</v>
      </c>
      <c r="D27" s="275" t="s">
        <v>12</v>
      </c>
      <c r="E27" s="260" t="s">
        <v>329</v>
      </c>
      <c r="F27" s="261">
        <v>100</v>
      </c>
      <c r="G27" s="443">
        <v>607</v>
      </c>
      <c r="H27" s="281">
        <v>586</v>
      </c>
      <c r="I27" s="445">
        <f>G27-H27</f>
        <v>21</v>
      </c>
      <c r="J27" s="445">
        <f>$F27*I27</f>
        <v>2100</v>
      </c>
      <c r="K27" s="464">
        <f>J27/1000000</f>
        <v>0.0021</v>
      </c>
      <c r="L27" s="443">
        <v>18495</v>
      </c>
      <c r="M27" s="281">
        <v>17379</v>
      </c>
      <c r="N27" s="445">
        <f>L27-M27</f>
        <v>1116</v>
      </c>
      <c r="O27" s="445">
        <f>$F27*N27</f>
        <v>111600</v>
      </c>
      <c r="P27" s="465">
        <f>O27/1000000</f>
        <v>0.1116</v>
      </c>
      <c r="Q27" s="461"/>
    </row>
    <row r="28" spans="1:17" ht="19.5" customHeight="1">
      <c r="A28" s="257">
        <v>13</v>
      </c>
      <c r="B28" s="85" t="s">
        <v>213</v>
      </c>
      <c r="C28" s="492">
        <v>4902599</v>
      </c>
      <c r="D28" s="747" t="s">
        <v>12</v>
      </c>
      <c r="E28" s="260" t="s">
        <v>329</v>
      </c>
      <c r="F28" s="748">
        <v>1000</v>
      </c>
      <c r="G28" s="443">
        <v>7</v>
      </c>
      <c r="H28" s="281">
        <v>7</v>
      </c>
      <c r="I28" s="445">
        <f t="shared" si="6"/>
        <v>0</v>
      </c>
      <c r="J28" s="445">
        <f t="shared" si="7"/>
        <v>0</v>
      </c>
      <c r="K28" s="464">
        <f t="shared" si="8"/>
        <v>0</v>
      </c>
      <c r="L28" s="443">
        <v>75</v>
      </c>
      <c r="M28" s="281">
        <v>75</v>
      </c>
      <c r="N28" s="445">
        <f t="shared" si="9"/>
        <v>0</v>
      </c>
      <c r="O28" s="445">
        <f t="shared" si="10"/>
        <v>0</v>
      </c>
      <c r="P28" s="465">
        <f t="shared" si="11"/>
        <v>0</v>
      </c>
      <c r="Q28" s="467"/>
    </row>
    <row r="29" spans="1:17" ht="24" customHeight="1">
      <c r="A29" s="257">
        <v>14</v>
      </c>
      <c r="B29" s="85" t="s">
        <v>214</v>
      </c>
      <c r="C29" s="402">
        <v>4902552</v>
      </c>
      <c r="D29" s="275" t="s">
        <v>12</v>
      </c>
      <c r="E29" s="260" t="s">
        <v>329</v>
      </c>
      <c r="F29" s="749">
        <v>75</v>
      </c>
      <c r="G29" s="443">
        <v>738</v>
      </c>
      <c r="H29" s="281">
        <v>738</v>
      </c>
      <c r="I29" s="445">
        <f>G29-H29</f>
        <v>0</v>
      </c>
      <c r="J29" s="445">
        <f t="shared" si="7"/>
        <v>0</v>
      </c>
      <c r="K29" s="464">
        <f t="shared" si="8"/>
        <v>0</v>
      </c>
      <c r="L29" s="443">
        <v>1664</v>
      </c>
      <c r="M29" s="281">
        <v>1667</v>
      </c>
      <c r="N29" s="445">
        <f>L29-M29</f>
        <v>-3</v>
      </c>
      <c r="O29" s="445">
        <f t="shared" si="10"/>
        <v>-225</v>
      </c>
      <c r="P29" s="465">
        <f t="shared" si="11"/>
        <v>-0.000225</v>
      </c>
      <c r="Q29" s="451"/>
    </row>
    <row r="30" spans="1:17" ht="24" customHeight="1">
      <c r="A30" s="257">
        <v>15</v>
      </c>
      <c r="B30" s="85" t="s">
        <v>214</v>
      </c>
      <c r="C30" s="402">
        <v>4865075</v>
      </c>
      <c r="D30" s="275" t="s">
        <v>12</v>
      </c>
      <c r="E30" s="260" t="s">
        <v>329</v>
      </c>
      <c r="F30" s="261">
        <v>100</v>
      </c>
      <c r="G30" s="443">
        <v>10283</v>
      </c>
      <c r="H30" s="281">
        <v>10283</v>
      </c>
      <c r="I30" s="445">
        <f t="shared" si="6"/>
        <v>0</v>
      </c>
      <c r="J30" s="445">
        <f t="shared" si="7"/>
        <v>0</v>
      </c>
      <c r="K30" s="464">
        <f t="shared" si="8"/>
        <v>0</v>
      </c>
      <c r="L30" s="443">
        <v>4364</v>
      </c>
      <c r="M30" s="281">
        <v>4364</v>
      </c>
      <c r="N30" s="445">
        <f t="shared" si="9"/>
        <v>0</v>
      </c>
      <c r="O30" s="445">
        <f t="shared" si="10"/>
        <v>0</v>
      </c>
      <c r="P30" s="465">
        <f t="shared" si="11"/>
        <v>0</v>
      </c>
      <c r="Q30" s="460"/>
    </row>
    <row r="31" spans="1:17" ht="19.5" customHeight="1" thickBot="1">
      <c r="A31" s="69"/>
      <c r="B31" s="70"/>
      <c r="C31" s="71"/>
      <c r="D31" s="72"/>
      <c r="E31" s="73"/>
      <c r="F31" s="73"/>
      <c r="G31" s="74"/>
      <c r="H31" s="496"/>
      <c r="I31" s="496"/>
      <c r="J31" s="496"/>
      <c r="K31" s="643"/>
      <c r="L31" s="644"/>
      <c r="M31" s="496"/>
      <c r="N31" s="496"/>
      <c r="O31" s="496"/>
      <c r="P31" s="645"/>
      <c r="Q31" s="545"/>
    </row>
    <row r="32" spans="1:16" ht="13.5" thickTop="1">
      <c r="A32" s="68"/>
      <c r="B32" s="76"/>
      <c r="C32" s="60"/>
      <c r="D32" s="62"/>
      <c r="E32" s="61"/>
      <c r="F32" s="61"/>
      <c r="G32" s="77"/>
      <c r="H32" s="605"/>
      <c r="I32" s="388"/>
      <c r="J32" s="388"/>
      <c r="K32" s="630"/>
      <c r="L32" s="605"/>
      <c r="M32" s="605"/>
      <c r="N32" s="388"/>
      <c r="O32" s="388"/>
      <c r="P32" s="646"/>
    </row>
    <row r="33" spans="1:16" ht="12.75">
      <c r="A33" s="68"/>
      <c r="B33" s="76"/>
      <c r="C33" s="60"/>
      <c r="D33" s="62"/>
      <c r="E33" s="61"/>
      <c r="F33" s="61"/>
      <c r="G33" s="77"/>
      <c r="H33" s="605"/>
      <c r="I33" s="388"/>
      <c r="J33" s="388"/>
      <c r="K33" s="630"/>
      <c r="L33" s="605"/>
      <c r="M33" s="605"/>
      <c r="N33" s="388"/>
      <c r="O33" s="388"/>
      <c r="P33" s="646"/>
    </row>
    <row r="34" spans="1:16" ht="12.75">
      <c r="A34" s="605"/>
      <c r="B34" s="490"/>
      <c r="C34" s="490"/>
      <c r="D34" s="490"/>
      <c r="E34" s="490"/>
      <c r="F34" s="490"/>
      <c r="G34" s="490"/>
      <c r="H34" s="490"/>
      <c r="I34" s="490"/>
      <c r="J34" s="490"/>
      <c r="K34" s="647"/>
      <c r="L34" s="490"/>
      <c r="M34" s="490"/>
      <c r="N34" s="490"/>
      <c r="O34" s="490"/>
      <c r="P34" s="648"/>
    </row>
    <row r="35" spans="1:16" ht="20.25">
      <c r="A35" s="164"/>
      <c r="B35" s="635" t="s">
        <v>215</v>
      </c>
      <c r="C35" s="649"/>
      <c r="D35" s="649"/>
      <c r="E35" s="649"/>
      <c r="F35" s="649"/>
      <c r="G35" s="649"/>
      <c r="H35" s="649"/>
      <c r="I35" s="649"/>
      <c r="J35" s="649"/>
      <c r="K35" s="637">
        <f>SUM(K24:K33)</f>
        <v>0.0040125</v>
      </c>
      <c r="L35" s="650"/>
      <c r="M35" s="650"/>
      <c r="N35" s="650"/>
      <c r="O35" s="650"/>
      <c r="P35" s="637">
        <f>SUM(P24:P33)</f>
        <v>0.1174625</v>
      </c>
    </row>
    <row r="36" spans="1:16" ht="20.25">
      <c r="A36" s="93"/>
      <c r="B36" s="635" t="s">
        <v>216</v>
      </c>
      <c r="C36" s="642"/>
      <c r="D36" s="642"/>
      <c r="E36" s="642"/>
      <c r="F36" s="642"/>
      <c r="G36" s="642"/>
      <c r="H36" s="642"/>
      <c r="I36" s="642"/>
      <c r="J36" s="642"/>
      <c r="K36" s="651">
        <f>K20</f>
        <v>-0.09720000000000001</v>
      </c>
      <c r="L36" s="650"/>
      <c r="M36" s="650"/>
      <c r="N36" s="650"/>
      <c r="O36" s="650"/>
      <c r="P36" s="651">
        <f>P20</f>
        <v>0.46264</v>
      </c>
    </row>
    <row r="37" spans="1:16" ht="18">
      <c r="A37" s="93"/>
      <c r="B37" s="85"/>
      <c r="C37" s="89"/>
      <c r="D37" s="89"/>
      <c r="E37" s="89"/>
      <c r="F37" s="89"/>
      <c r="G37" s="89"/>
      <c r="H37" s="89"/>
      <c r="I37" s="89"/>
      <c r="J37" s="89"/>
      <c r="K37" s="652"/>
      <c r="L37" s="653"/>
      <c r="M37" s="653"/>
      <c r="N37" s="653"/>
      <c r="O37" s="653"/>
      <c r="P37" s="654"/>
    </row>
    <row r="38" spans="1:16" ht="3" customHeight="1">
      <c r="A38" s="93"/>
      <c r="B38" s="85"/>
      <c r="C38" s="89"/>
      <c r="D38" s="89"/>
      <c r="E38" s="89"/>
      <c r="F38" s="89"/>
      <c r="G38" s="89"/>
      <c r="H38" s="89"/>
      <c r="I38" s="89"/>
      <c r="J38" s="89"/>
      <c r="K38" s="652"/>
      <c r="L38" s="653"/>
      <c r="M38" s="653"/>
      <c r="N38" s="653"/>
      <c r="O38" s="653"/>
      <c r="P38" s="654"/>
    </row>
    <row r="39" spans="1:16" ht="23.25">
      <c r="A39" s="93"/>
      <c r="B39" s="385" t="s">
        <v>218</v>
      </c>
      <c r="C39" s="655"/>
      <c r="D39" s="3"/>
      <c r="E39" s="3"/>
      <c r="F39" s="3"/>
      <c r="G39" s="3"/>
      <c r="H39" s="3"/>
      <c r="I39" s="3"/>
      <c r="J39" s="3"/>
      <c r="K39" s="651">
        <f>SUM(K35:K38)</f>
        <v>-0.0931875</v>
      </c>
      <c r="L39" s="656"/>
      <c r="M39" s="656"/>
      <c r="N39" s="656"/>
      <c r="O39" s="656"/>
      <c r="P39" s="657">
        <f>SUM(P35:P38)</f>
        <v>0.5801025</v>
      </c>
    </row>
    <row r="40" ht="12.75">
      <c r="K40" s="658"/>
    </row>
    <row r="41" ht="13.5" thickBot="1">
      <c r="K41" s="658"/>
    </row>
    <row r="42" spans="1:17" ht="12.75">
      <c r="A42" s="551"/>
      <c r="B42" s="552"/>
      <c r="C42" s="552"/>
      <c r="D42" s="552"/>
      <c r="E42" s="552"/>
      <c r="F42" s="552"/>
      <c r="G42" s="552"/>
      <c r="H42" s="546"/>
      <c r="I42" s="546"/>
      <c r="J42" s="546"/>
      <c r="K42" s="546"/>
      <c r="L42" s="546"/>
      <c r="M42" s="546"/>
      <c r="N42" s="546"/>
      <c r="O42" s="546"/>
      <c r="P42" s="546"/>
      <c r="Q42" s="547"/>
    </row>
    <row r="43" spans="1:17" ht="23.25">
      <c r="A43" s="553" t="s">
        <v>310</v>
      </c>
      <c r="B43" s="554"/>
      <c r="C43" s="554"/>
      <c r="D43" s="554"/>
      <c r="E43" s="554"/>
      <c r="F43" s="554"/>
      <c r="G43" s="554"/>
      <c r="H43" s="482"/>
      <c r="I43" s="482"/>
      <c r="J43" s="482"/>
      <c r="K43" s="482"/>
      <c r="L43" s="482"/>
      <c r="M43" s="482"/>
      <c r="N43" s="482"/>
      <c r="O43" s="482"/>
      <c r="P43" s="482"/>
      <c r="Q43" s="548"/>
    </row>
    <row r="44" spans="1:17" ht="12.75">
      <c r="A44" s="555"/>
      <c r="B44" s="554"/>
      <c r="C44" s="554"/>
      <c r="D44" s="554"/>
      <c r="E44" s="554"/>
      <c r="F44" s="554"/>
      <c r="G44" s="554"/>
      <c r="H44" s="482"/>
      <c r="I44" s="482"/>
      <c r="J44" s="482"/>
      <c r="K44" s="482"/>
      <c r="L44" s="482"/>
      <c r="M44" s="482"/>
      <c r="N44" s="482"/>
      <c r="O44" s="482"/>
      <c r="P44" s="482"/>
      <c r="Q44" s="548"/>
    </row>
    <row r="45" spans="1:17" ht="18">
      <c r="A45" s="556"/>
      <c r="B45" s="557"/>
      <c r="C45" s="557"/>
      <c r="D45" s="557"/>
      <c r="E45" s="557"/>
      <c r="F45" s="557"/>
      <c r="G45" s="557"/>
      <c r="H45" s="482"/>
      <c r="I45" s="482"/>
      <c r="J45" s="544"/>
      <c r="K45" s="659" t="s">
        <v>322</v>
      </c>
      <c r="L45" s="482"/>
      <c r="M45" s="482"/>
      <c r="N45" s="482"/>
      <c r="O45" s="482"/>
      <c r="P45" s="660" t="s">
        <v>323</v>
      </c>
      <c r="Q45" s="548"/>
    </row>
    <row r="46" spans="1:17" ht="12.75">
      <c r="A46" s="559"/>
      <c r="B46" s="93"/>
      <c r="C46" s="93"/>
      <c r="D46" s="93"/>
      <c r="E46" s="93"/>
      <c r="F46" s="93"/>
      <c r="G46" s="93"/>
      <c r="H46" s="482"/>
      <c r="I46" s="482"/>
      <c r="J46" s="482"/>
      <c r="K46" s="482"/>
      <c r="L46" s="482"/>
      <c r="M46" s="482"/>
      <c r="N46" s="482"/>
      <c r="O46" s="482"/>
      <c r="P46" s="482"/>
      <c r="Q46" s="548"/>
    </row>
    <row r="47" spans="1:17" ht="12.75">
      <c r="A47" s="559"/>
      <c r="B47" s="93"/>
      <c r="C47" s="93"/>
      <c r="D47" s="93"/>
      <c r="E47" s="93"/>
      <c r="F47" s="93"/>
      <c r="G47" s="93"/>
      <c r="H47" s="482"/>
      <c r="I47" s="482"/>
      <c r="J47" s="482"/>
      <c r="K47" s="482"/>
      <c r="L47" s="482"/>
      <c r="M47" s="482"/>
      <c r="N47" s="482"/>
      <c r="O47" s="482"/>
      <c r="P47" s="482"/>
      <c r="Q47" s="548"/>
    </row>
    <row r="48" spans="1:17" ht="23.25">
      <c r="A48" s="553" t="s">
        <v>313</v>
      </c>
      <c r="B48" s="561"/>
      <c r="C48" s="561"/>
      <c r="D48" s="562"/>
      <c r="E48" s="562"/>
      <c r="F48" s="563"/>
      <c r="G48" s="562"/>
      <c r="H48" s="482"/>
      <c r="I48" s="482"/>
      <c r="J48" s="482"/>
      <c r="K48" s="661">
        <f>K39</f>
        <v>-0.0931875</v>
      </c>
      <c r="L48" s="557" t="s">
        <v>311</v>
      </c>
      <c r="M48" s="482"/>
      <c r="N48" s="482"/>
      <c r="O48" s="482"/>
      <c r="P48" s="661">
        <f>P39</f>
        <v>0.5801025</v>
      </c>
      <c r="Q48" s="662" t="s">
        <v>311</v>
      </c>
    </row>
    <row r="49" spans="1:17" ht="23.25">
      <c r="A49" s="663"/>
      <c r="B49" s="567"/>
      <c r="C49" s="567"/>
      <c r="D49" s="554"/>
      <c r="E49" s="554"/>
      <c r="F49" s="568"/>
      <c r="G49" s="554"/>
      <c r="H49" s="482"/>
      <c r="I49" s="482"/>
      <c r="J49" s="482"/>
      <c r="K49" s="656"/>
      <c r="L49" s="617"/>
      <c r="M49" s="482"/>
      <c r="N49" s="482"/>
      <c r="O49" s="482"/>
      <c r="P49" s="656"/>
      <c r="Q49" s="664"/>
    </row>
    <row r="50" spans="1:17" ht="23.25">
      <c r="A50" s="665" t="s">
        <v>312</v>
      </c>
      <c r="B50" s="44"/>
      <c r="C50" s="44"/>
      <c r="D50" s="554"/>
      <c r="E50" s="554"/>
      <c r="F50" s="571"/>
      <c r="G50" s="562"/>
      <c r="H50" s="482"/>
      <c r="I50" s="482"/>
      <c r="J50" s="482"/>
      <c r="K50" s="661">
        <f>'STEPPED UP GENCO'!K45</f>
        <v>-0.21126773759999998</v>
      </c>
      <c r="L50" s="557" t="s">
        <v>311</v>
      </c>
      <c r="M50" s="482"/>
      <c r="N50" s="482"/>
      <c r="O50" s="482"/>
      <c r="P50" s="661">
        <f>'STEPPED UP GENCO'!P45</f>
        <v>-0.0012741760000000012</v>
      </c>
      <c r="Q50" s="662" t="s">
        <v>311</v>
      </c>
    </row>
    <row r="51" spans="1:17" ht="6.75" customHeight="1">
      <c r="A51" s="572"/>
      <c r="B51" s="482"/>
      <c r="C51" s="482"/>
      <c r="D51" s="482"/>
      <c r="E51" s="482"/>
      <c r="F51" s="482"/>
      <c r="G51" s="482"/>
      <c r="H51" s="482"/>
      <c r="I51" s="482"/>
      <c r="J51" s="482"/>
      <c r="K51" s="482"/>
      <c r="L51" s="482"/>
      <c r="M51" s="482"/>
      <c r="N51" s="482"/>
      <c r="O51" s="482"/>
      <c r="P51" s="482"/>
      <c r="Q51" s="548"/>
    </row>
    <row r="52" spans="1:17" ht="6.75" customHeight="1">
      <c r="A52" s="572"/>
      <c r="B52" s="482"/>
      <c r="C52" s="482"/>
      <c r="D52" s="482"/>
      <c r="E52" s="482"/>
      <c r="F52" s="482"/>
      <c r="G52" s="482"/>
      <c r="H52" s="482"/>
      <c r="I52" s="482"/>
      <c r="J52" s="482"/>
      <c r="K52" s="482"/>
      <c r="L52" s="482"/>
      <c r="M52" s="482"/>
      <c r="N52" s="482"/>
      <c r="O52" s="482"/>
      <c r="P52" s="482"/>
      <c r="Q52" s="548"/>
    </row>
    <row r="53" spans="1:17" ht="6.75" customHeight="1">
      <c r="A53" s="572"/>
      <c r="B53" s="482"/>
      <c r="C53" s="482"/>
      <c r="D53" s="482"/>
      <c r="E53" s="482"/>
      <c r="F53" s="482"/>
      <c r="G53" s="482"/>
      <c r="H53" s="482"/>
      <c r="I53" s="482"/>
      <c r="J53" s="482"/>
      <c r="K53" s="482"/>
      <c r="L53" s="482"/>
      <c r="M53" s="482"/>
      <c r="N53" s="482"/>
      <c r="O53" s="482"/>
      <c r="P53" s="482"/>
      <c r="Q53" s="548"/>
    </row>
    <row r="54" spans="1:17" ht="26.25" customHeight="1">
      <c r="A54" s="572"/>
      <c r="B54" s="482"/>
      <c r="C54" s="482"/>
      <c r="D54" s="482"/>
      <c r="E54" s="482"/>
      <c r="F54" s="482"/>
      <c r="G54" s="482"/>
      <c r="H54" s="561"/>
      <c r="I54" s="561"/>
      <c r="J54" s="666" t="s">
        <v>314</v>
      </c>
      <c r="K54" s="661">
        <f>SUM(K48:K53)</f>
        <v>-0.3044552376</v>
      </c>
      <c r="L54" s="667" t="s">
        <v>311</v>
      </c>
      <c r="M54" s="283"/>
      <c r="N54" s="283"/>
      <c r="O54" s="283"/>
      <c r="P54" s="661">
        <f>SUM(P48:P53)</f>
        <v>0.578828324</v>
      </c>
      <c r="Q54" s="667" t="s">
        <v>311</v>
      </c>
    </row>
    <row r="55" spans="1:17" ht="3" customHeight="1" thickBot="1">
      <c r="A55" s="573"/>
      <c r="B55" s="549"/>
      <c r="C55" s="549"/>
      <c r="D55" s="549"/>
      <c r="E55" s="549"/>
      <c r="F55" s="549"/>
      <c r="G55" s="549"/>
      <c r="H55" s="549"/>
      <c r="I55" s="549"/>
      <c r="J55" s="549"/>
      <c r="K55" s="549"/>
      <c r="L55" s="549"/>
      <c r="M55" s="549"/>
      <c r="N55" s="549"/>
      <c r="O55" s="549"/>
      <c r="P55" s="549"/>
      <c r="Q55" s="550"/>
    </row>
  </sheetData>
  <sheetProtection/>
  <printOptions horizontalCentered="1"/>
  <pageMargins left="0.57" right="0.53" top="0.393700787401575" bottom="0.393700787401575" header="0.4" footer="0.38"/>
  <pageSetup horizontalDpi="600" verticalDpi="600" orientation="landscape" paperSize="9" scale="4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19"/>
  <sheetViews>
    <sheetView view="pageBreakPreview" zoomScale="118" zoomScaleSheetLayoutView="118" zoomScalePageLayoutView="0" workbookViewId="0" topLeftCell="A1">
      <selection activeCell="K15" sqref="K15"/>
    </sheetView>
  </sheetViews>
  <sheetFormatPr defaultColWidth="9.140625" defaultRowHeight="12.75"/>
  <cols>
    <col min="1" max="1" width="3.421875" style="0" customWidth="1"/>
    <col min="2" max="2" width="12.140625" style="0" customWidth="1"/>
    <col min="3" max="3" width="7.7109375" style="0" customWidth="1"/>
    <col min="4" max="4" width="5.421875" style="0" customWidth="1"/>
    <col min="5" max="5" width="5.00390625" style="0" customWidth="1"/>
    <col min="6" max="6" width="4.8515625" style="0" customWidth="1"/>
    <col min="7" max="8" width="8.421875" style="0" customWidth="1"/>
    <col min="9" max="9" width="4.8515625" style="0" customWidth="1"/>
    <col min="10" max="10" width="8.7109375" style="0" customWidth="1"/>
    <col min="11" max="11" width="7.7109375" style="0" customWidth="1"/>
    <col min="12" max="12" width="8.421875" style="0" customWidth="1"/>
    <col min="13" max="13" width="9.28125" style="0" customWidth="1"/>
    <col min="14" max="14" width="5.421875" style="0" customWidth="1"/>
    <col min="15" max="15" width="7.140625" style="0" customWidth="1"/>
    <col min="16" max="16" width="9.00390625" style="0" customWidth="1"/>
    <col min="17" max="17" width="7.7109375" style="0" customWidth="1"/>
  </cols>
  <sheetData>
    <row r="1" spans="1:17" ht="12.75">
      <c r="A1" s="694" t="s">
        <v>222</v>
      </c>
      <c r="B1" s="695"/>
      <c r="C1" s="695"/>
      <c r="D1" s="695"/>
      <c r="E1" s="695"/>
      <c r="F1" s="695"/>
      <c r="G1" s="695"/>
      <c r="H1" s="695"/>
      <c r="I1" s="695"/>
      <c r="J1" s="695"/>
      <c r="K1" s="695"/>
      <c r="L1" s="695"/>
      <c r="M1" s="695"/>
      <c r="N1" s="695"/>
      <c r="O1" s="695"/>
      <c r="P1" s="695"/>
      <c r="Q1" s="695"/>
    </row>
    <row r="2" spans="1:17" ht="12.75">
      <c r="A2" s="696" t="s">
        <v>223</v>
      </c>
      <c r="B2" s="695"/>
      <c r="C2" s="695"/>
      <c r="D2" s="695"/>
      <c r="E2" s="695"/>
      <c r="F2" s="695"/>
      <c r="G2" s="695"/>
      <c r="H2" s="695"/>
      <c r="I2" s="695"/>
      <c r="J2" s="695"/>
      <c r="K2" s="695"/>
      <c r="L2" s="695"/>
      <c r="M2" s="695"/>
      <c r="N2" s="695"/>
      <c r="O2" s="695"/>
      <c r="P2" s="814" t="str">
        <f>NDPL!Q1</f>
        <v>DECEMBER-2019</v>
      </c>
      <c r="Q2" s="814"/>
    </row>
    <row r="3" spans="1:17" ht="12.75">
      <c r="A3" s="696" t="s">
        <v>431</v>
      </c>
      <c r="B3" s="695"/>
      <c r="C3" s="695"/>
      <c r="D3" s="695"/>
      <c r="E3" s="695"/>
      <c r="F3" s="695"/>
      <c r="G3" s="695"/>
      <c r="H3" s="695"/>
      <c r="I3" s="695"/>
      <c r="J3" s="695"/>
      <c r="K3" s="695"/>
      <c r="L3" s="695"/>
      <c r="M3" s="695"/>
      <c r="N3" s="695"/>
      <c r="O3" s="695"/>
      <c r="P3" s="695"/>
      <c r="Q3" s="695"/>
    </row>
    <row r="4" spans="1:17" ht="13.5" thickBot="1">
      <c r="A4" s="695"/>
      <c r="B4" s="695"/>
      <c r="C4" s="695"/>
      <c r="D4" s="695"/>
      <c r="E4" s="695"/>
      <c r="F4" s="695"/>
      <c r="G4" s="697"/>
      <c r="H4" s="697"/>
      <c r="I4" s="698" t="s">
        <v>378</v>
      </c>
      <c r="J4" s="697"/>
      <c r="K4" s="697"/>
      <c r="L4" s="697"/>
      <c r="M4" s="697"/>
      <c r="N4" s="698" t="s">
        <v>379</v>
      </c>
      <c r="O4" s="697"/>
      <c r="P4" s="697"/>
      <c r="Q4" s="695"/>
    </row>
    <row r="5" spans="1:17" s="769" customFormat="1" ht="46.5" thickBot="1" thickTop="1">
      <c r="A5" s="765" t="s">
        <v>8</v>
      </c>
      <c r="B5" s="767" t="s">
        <v>9</v>
      </c>
      <c r="C5" s="766" t="s">
        <v>1</v>
      </c>
      <c r="D5" s="766" t="s">
        <v>2</v>
      </c>
      <c r="E5" s="766" t="s">
        <v>3</v>
      </c>
      <c r="F5" s="766" t="s">
        <v>10</v>
      </c>
      <c r="G5" s="765" t="str">
        <f>NDPL!G5</f>
        <v>FINAL READING 01/01/2020</v>
      </c>
      <c r="H5" s="766" t="str">
        <f>NDPL!H5</f>
        <v>INTIAL READING 01/12/2019</v>
      </c>
      <c r="I5" s="766" t="s">
        <v>4</v>
      </c>
      <c r="J5" s="766" t="s">
        <v>5</v>
      </c>
      <c r="K5" s="766" t="s">
        <v>6</v>
      </c>
      <c r="L5" s="765" t="str">
        <f>NDPL!G5</f>
        <v>FINAL READING 01/01/2020</v>
      </c>
      <c r="M5" s="766" t="str">
        <f>NDPL!H5</f>
        <v>INTIAL READING 01/12/2019</v>
      </c>
      <c r="N5" s="766" t="s">
        <v>4</v>
      </c>
      <c r="O5" s="766" t="s">
        <v>5</v>
      </c>
      <c r="P5" s="766" t="s">
        <v>6</v>
      </c>
      <c r="Q5" s="768" t="s">
        <v>292</v>
      </c>
    </row>
    <row r="6" spans="1:17" ht="14.25" thickBot="1" thickTop="1">
      <c r="A6" s="695"/>
      <c r="B6" s="695"/>
      <c r="C6" s="695"/>
      <c r="D6" s="695"/>
      <c r="E6" s="695"/>
      <c r="F6" s="695"/>
      <c r="G6" s="695"/>
      <c r="H6" s="695"/>
      <c r="I6" s="695"/>
      <c r="J6" s="695"/>
      <c r="K6" s="695"/>
      <c r="L6" s="695"/>
      <c r="M6" s="695"/>
      <c r="N6" s="695"/>
      <c r="O6" s="695"/>
      <c r="P6" s="695"/>
      <c r="Q6" s="695"/>
    </row>
    <row r="7" spans="1:17" ht="13.5" thickTop="1">
      <c r="A7" s="699" t="s">
        <v>430</v>
      </c>
      <c r="B7" s="700"/>
      <c r="C7" s="701"/>
      <c r="D7" s="701"/>
      <c r="E7" s="701"/>
      <c r="F7" s="701"/>
      <c r="G7" s="702"/>
      <c r="H7" s="703"/>
      <c r="I7" s="703"/>
      <c r="J7" s="703"/>
      <c r="K7" s="704"/>
      <c r="L7" s="705"/>
      <c r="M7" s="701"/>
      <c r="N7" s="703"/>
      <c r="O7" s="703"/>
      <c r="P7" s="706"/>
      <c r="Q7" s="707"/>
    </row>
    <row r="8" spans="1:17" ht="12.75">
      <c r="A8" s="708" t="s">
        <v>204</v>
      </c>
      <c r="B8" s="695"/>
      <c r="C8" s="695"/>
      <c r="D8" s="695"/>
      <c r="E8" s="695"/>
      <c r="F8" s="695"/>
      <c r="G8" s="709"/>
      <c r="H8" s="710"/>
      <c r="I8" s="711"/>
      <c r="J8" s="711"/>
      <c r="K8" s="712"/>
      <c r="L8" s="713"/>
      <c r="M8" s="711"/>
      <c r="N8" s="711"/>
      <c r="O8" s="711"/>
      <c r="P8" s="714"/>
      <c r="Q8" s="479"/>
    </row>
    <row r="9" spans="1:17" ht="12.75">
      <c r="A9" s="715" t="s">
        <v>432</v>
      </c>
      <c r="B9" s="695"/>
      <c r="C9" s="695"/>
      <c r="D9" s="695"/>
      <c r="E9" s="695"/>
      <c r="F9" s="695"/>
      <c r="G9" s="709"/>
      <c r="H9" s="710"/>
      <c r="I9" s="711"/>
      <c r="J9" s="711"/>
      <c r="K9" s="712"/>
      <c r="L9" s="713"/>
      <c r="M9" s="711"/>
      <c r="N9" s="711"/>
      <c r="O9" s="711"/>
      <c r="P9" s="714"/>
      <c r="Q9" s="479"/>
    </row>
    <row r="10" spans="1:17" s="447" customFormat="1" ht="12.75">
      <c r="A10" s="716">
        <v>1</v>
      </c>
      <c r="B10" s="718" t="s">
        <v>455</v>
      </c>
      <c r="C10" s="717">
        <v>4864952</v>
      </c>
      <c r="D10" s="762" t="s">
        <v>12</v>
      </c>
      <c r="E10" s="763" t="s">
        <v>329</v>
      </c>
      <c r="F10" s="717">
        <v>625</v>
      </c>
      <c r="G10" s="716">
        <v>990793</v>
      </c>
      <c r="H10" s="54">
        <v>991197</v>
      </c>
      <c r="I10" s="711">
        <f>G10-H10</f>
        <v>-404</v>
      </c>
      <c r="J10" s="711">
        <f>$F10*I10</f>
        <v>-252500</v>
      </c>
      <c r="K10" s="764">
        <f>J10/1000000</f>
        <v>-0.2525</v>
      </c>
      <c r="L10" s="716">
        <v>999990</v>
      </c>
      <c r="M10" s="54">
        <v>999990</v>
      </c>
      <c r="N10" s="711">
        <f>L10-M10</f>
        <v>0</v>
      </c>
      <c r="O10" s="711">
        <f>$F10*N10</f>
        <v>0</v>
      </c>
      <c r="P10" s="714">
        <f>O10/1000000</f>
        <v>0</v>
      </c>
      <c r="Q10" s="479"/>
    </row>
    <row r="11" spans="1:17" s="447" customFormat="1" ht="12.75">
      <c r="A11" s="716">
        <v>2</v>
      </c>
      <c r="B11" s="718" t="s">
        <v>456</v>
      </c>
      <c r="C11" s="717">
        <v>5129958</v>
      </c>
      <c r="D11" s="762" t="s">
        <v>12</v>
      </c>
      <c r="E11" s="763" t="s">
        <v>329</v>
      </c>
      <c r="F11" s="717">
        <v>625</v>
      </c>
      <c r="G11" s="716">
        <v>992092</v>
      </c>
      <c r="H11" s="54">
        <v>992485</v>
      </c>
      <c r="I11" s="711">
        <f>G11-H11</f>
        <v>-393</v>
      </c>
      <c r="J11" s="711">
        <f>$F11*I11</f>
        <v>-245625</v>
      </c>
      <c r="K11" s="764">
        <f>J11/1000000</f>
        <v>-0.245625</v>
      </c>
      <c r="L11" s="716">
        <v>999844</v>
      </c>
      <c r="M11" s="54">
        <v>999844</v>
      </c>
      <c r="N11" s="711">
        <f>L11-M11</f>
        <v>0</v>
      </c>
      <c r="O11" s="711">
        <f>$F11*N11</f>
        <v>0</v>
      </c>
      <c r="P11" s="714">
        <f>O11/1000000</f>
        <v>0</v>
      </c>
      <c r="Q11" s="479"/>
    </row>
    <row r="12" spans="1:17" ht="12.75">
      <c r="A12" s="708" t="s">
        <v>115</v>
      </c>
      <c r="B12" s="708"/>
      <c r="C12" s="717"/>
      <c r="D12" s="762"/>
      <c r="E12" s="763"/>
      <c r="F12" s="717"/>
      <c r="G12" s="716"/>
      <c r="H12" s="54"/>
      <c r="I12" s="711"/>
      <c r="J12" s="711"/>
      <c r="K12" s="764"/>
      <c r="L12" s="716"/>
      <c r="M12" s="54"/>
      <c r="N12" s="711"/>
      <c r="O12" s="711"/>
      <c r="P12" s="714"/>
      <c r="Q12" s="479"/>
    </row>
    <row r="13" spans="1:17" s="447" customFormat="1" ht="12.75">
      <c r="A13" s="716">
        <v>1</v>
      </c>
      <c r="B13" s="718" t="s">
        <v>455</v>
      </c>
      <c r="C13" s="717">
        <v>5295160</v>
      </c>
      <c r="D13" s="762" t="s">
        <v>12</v>
      </c>
      <c r="E13" s="763" t="s">
        <v>329</v>
      </c>
      <c r="F13" s="717">
        <v>400</v>
      </c>
      <c r="G13" s="716">
        <v>6733</v>
      </c>
      <c r="H13" s="54">
        <v>4491</v>
      </c>
      <c r="I13" s="711">
        <f>G13-H13</f>
        <v>2242</v>
      </c>
      <c r="J13" s="711">
        <f>$F13*I13</f>
        <v>896800</v>
      </c>
      <c r="K13" s="764">
        <f>J13/1000000</f>
        <v>0.8968</v>
      </c>
      <c r="L13" s="716">
        <v>5995</v>
      </c>
      <c r="M13" s="54">
        <v>5995</v>
      </c>
      <c r="N13" s="711">
        <f>L13-M13</f>
        <v>0</v>
      </c>
      <c r="O13" s="711">
        <f>$F13*N13</f>
        <v>0</v>
      </c>
      <c r="P13" s="714">
        <f>O13/1000000</f>
        <v>0</v>
      </c>
      <c r="Q13" s="479"/>
    </row>
    <row r="14" spans="1:17" s="447" customFormat="1" ht="12.75">
      <c r="A14" s="716"/>
      <c r="B14" s="718"/>
      <c r="C14" s="717"/>
      <c r="D14" s="762"/>
      <c r="E14" s="763"/>
      <c r="F14" s="717"/>
      <c r="G14" s="716"/>
      <c r="H14" s="54"/>
      <c r="I14" s="711"/>
      <c r="J14" s="711"/>
      <c r="K14" s="764"/>
      <c r="L14" s="716"/>
      <c r="M14" s="54"/>
      <c r="N14" s="711"/>
      <c r="O14" s="711"/>
      <c r="P14" s="714"/>
      <c r="Q14" s="479"/>
    </row>
    <row r="15" spans="1:18" s="17" customFormat="1" ht="13.5" thickBot="1">
      <c r="A15" s="719"/>
      <c r="B15" s="720" t="s">
        <v>216</v>
      </c>
      <c r="C15" s="721"/>
      <c r="D15" s="722"/>
      <c r="E15" s="721"/>
      <c r="F15" s="723"/>
      <c r="G15" s="724"/>
      <c r="H15" s="725"/>
      <c r="I15" s="725"/>
      <c r="J15" s="725"/>
      <c r="K15" s="726">
        <f>SUM(K10:K14)</f>
        <v>0.398675</v>
      </c>
      <c r="L15" s="724"/>
      <c r="M15" s="725"/>
      <c r="N15" s="725"/>
      <c r="O15" s="725"/>
      <c r="P15" s="726">
        <f>SUM(P10:P14)</f>
        <v>0</v>
      </c>
      <c r="Q15" s="727"/>
      <c r="R15"/>
    </row>
    <row r="17" spans="1:16" ht="12.75">
      <c r="A17" s="106" t="s">
        <v>312</v>
      </c>
      <c r="B17" s="106"/>
      <c r="C17" s="106"/>
      <c r="D17" s="106"/>
      <c r="E17" s="106"/>
      <c r="F17" s="106"/>
      <c r="G17" s="106"/>
      <c r="H17" s="106"/>
      <c r="I17" s="106"/>
      <c r="J17" s="106"/>
      <c r="K17" s="106">
        <f>'STEPPED UP GENCO'!K46</f>
        <v>-0.088667964</v>
      </c>
      <c r="P17" s="106">
        <f>'STEPPED UP GENCO'!P46</f>
        <v>-0.0005347650000000006</v>
      </c>
    </row>
    <row r="18" spans="1:10" ht="12.75">
      <c r="A18" s="106"/>
      <c r="B18" s="106"/>
      <c r="C18" s="106"/>
      <c r="D18" s="106"/>
      <c r="E18" s="106"/>
      <c r="F18" s="106"/>
      <c r="G18" s="106"/>
      <c r="H18" s="106"/>
      <c r="I18" s="106"/>
      <c r="J18" s="106"/>
    </row>
    <row r="19" spans="1:16" ht="12.75">
      <c r="A19" s="106" t="s">
        <v>461</v>
      </c>
      <c r="B19" s="106"/>
      <c r="C19" s="106"/>
      <c r="D19" s="106"/>
      <c r="E19" s="106"/>
      <c r="F19" s="106"/>
      <c r="G19" s="106"/>
      <c r="H19" s="106"/>
      <c r="I19" s="106"/>
      <c r="J19" s="106"/>
      <c r="K19" s="796">
        <f>SUM(K15:K17)</f>
        <v>0.310007036</v>
      </c>
      <c r="P19" s="811">
        <f>SUM(P15:P17)</f>
        <v>-0.0005347650000000006</v>
      </c>
    </row>
  </sheetData>
  <sheetProtection/>
  <mergeCells count="1">
    <mergeCell ref="P2:Q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45"/>
  <sheetViews>
    <sheetView view="pageBreakPreview" zoomScale="67" zoomScaleNormal="85" zoomScaleSheetLayoutView="67" zoomScalePageLayoutView="0" workbookViewId="0" topLeftCell="A19">
      <selection activeCell="K44" sqref="K44"/>
    </sheetView>
  </sheetViews>
  <sheetFormatPr defaultColWidth="9.140625" defaultRowHeight="12.75"/>
  <cols>
    <col min="1" max="1" width="5.140625" style="447" customWidth="1"/>
    <col min="2" max="2" width="36.8515625" style="447" customWidth="1"/>
    <col min="3" max="3" width="14.8515625" style="447" bestFit="1" customWidth="1"/>
    <col min="4" max="4" width="9.8515625" style="447" customWidth="1"/>
    <col min="5" max="5" width="16.8515625" style="447" customWidth="1"/>
    <col min="6" max="6" width="11.421875" style="447" customWidth="1"/>
    <col min="7" max="7" width="13.421875" style="447" customWidth="1"/>
    <col min="8" max="8" width="13.8515625" style="447" customWidth="1"/>
    <col min="9" max="9" width="11.00390625" style="447" customWidth="1"/>
    <col min="10" max="10" width="11.28125" style="447" customWidth="1"/>
    <col min="11" max="11" width="15.28125" style="447" customWidth="1"/>
    <col min="12" max="12" width="14.00390625" style="447" customWidth="1"/>
    <col min="13" max="13" width="13.00390625" style="447" customWidth="1"/>
    <col min="14" max="14" width="11.140625" style="447" customWidth="1"/>
    <col min="15" max="15" width="13.00390625" style="447" customWidth="1"/>
    <col min="16" max="16" width="14.7109375" style="447" customWidth="1"/>
    <col min="17" max="17" width="20.00390625" style="447" customWidth="1"/>
    <col min="18" max="16384" width="9.140625" style="447" customWidth="1"/>
  </cols>
  <sheetData>
    <row r="1" ht="26.25">
      <c r="A1" s="1" t="s">
        <v>222</v>
      </c>
    </row>
    <row r="2" spans="1:17" ht="16.5" customHeight="1">
      <c r="A2" s="293" t="s">
        <v>223</v>
      </c>
      <c r="P2" s="668" t="str">
        <f>NDPL!Q1</f>
        <v>DECEMBER-2019</v>
      </c>
      <c r="Q2" s="669"/>
    </row>
    <row r="3" spans="1:8" ht="23.25">
      <c r="A3" s="178" t="s">
        <v>270</v>
      </c>
      <c r="H3" s="525"/>
    </row>
    <row r="4" spans="1:16" ht="24" thickBot="1">
      <c r="A4" s="3"/>
      <c r="G4" s="482"/>
      <c r="H4" s="482"/>
      <c r="I4" s="45" t="s">
        <v>378</v>
      </c>
      <c r="J4" s="482"/>
      <c r="K4" s="482"/>
      <c r="L4" s="482"/>
      <c r="M4" s="482"/>
      <c r="N4" s="45" t="s">
        <v>379</v>
      </c>
      <c r="O4" s="482"/>
      <c r="P4" s="482"/>
    </row>
    <row r="5" spans="1:17" ht="43.5" customHeight="1" thickBot="1" thickTop="1">
      <c r="A5" s="526" t="s">
        <v>8</v>
      </c>
      <c r="B5" s="504" t="s">
        <v>9</v>
      </c>
      <c r="C5" s="505" t="s">
        <v>1</v>
      </c>
      <c r="D5" s="505" t="s">
        <v>2</v>
      </c>
      <c r="E5" s="505" t="s">
        <v>3</v>
      </c>
      <c r="F5" s="505" t="s">
        <v>10</v>
      </c>
      <c r="G5" s="503" t="str">
        <f>NDPL!G5</f>
        <v>FINAL READING 01/01/2020</v>
      </c>
      <c r="H5" s="505" t="str">
        <f>NDPL!H5</f>
        <v>INTIAL READING 01/12/2019</v>
      </c>
      <c r="I5" s="505" t="s">
        <v>4</v>
      </c>
      <c r="J5" s="505" t="s">
        <v>5</v>
      </c>
      <c r="K5" s="527" t="s">
        <v>6</v>
      </c>
      <c r="L5" s="503" t="str">
        <f>NDPL!G5</f>
        <v>FINAL READING 01/01/2020</v>
      </c>
      <c r="M5" s="505" t="str">
        <f>NDPL!H5</f>
        <v>INTIAL READING 01/12/2019</v>
      </c>
      <c r="N5" s="505" t="s">
        <v>4</v>
      </c>
      <c r="O5" s="505" t="s">
        <v>5</v>
      </c>
      <c r="P5" s="527" t="s">
        <v>6</v>
      </c>
      <c r="Q5" s="527" t="s">
        <v>292</v>
      </c>
    </row>
    <row r="6" ht="14.25" thickBot="1" thickTop="1"/>
    <row r="7" spans="1:17" ht="19.5" customHeight="1" thickTop="1">
      <c r="A7" s="276"/>
      <c r="B7" s="277" t="s">
        <v>237</v>
      </c>
      <c r="C7" s="278"/>
      <c r="D7" s="278"/>
      <c r="E7" s="278"/>
      <c r="F7" s="279"/>
      <c r="G7" s="94"/>
      <c r="H7" s="88"/>
      <c r="I7" s="88"/>
      <c r="J7" s="88"/>
      <c r="K7" s="91"/>
      <c r="L7" s="96"/>
      <c r="M7" s="457"/>
      <c r="N7" s="457"/>
      <c r="O7" s="457"/>
      <c r="P7" s="586"/>
      <c r="Q7" s="534"/>
    </row>
    <row r="8" spans="1:17" ht="19.5" customHeight="1">
      <c r="A8" s="257"/>
      <c r="B8" s="280" t="s">
        <v>238</v>
      </c>
      <c r="C8" s="281"/>
      <c r="D8" s="281"/>
      <c r="E8" s="281"/>
      <c r="F8" s="282"/>
      <c r="G8" s="37"/>
      <c r="H8" s="43"/>
      <c r="I8" s="43"/>
      <c r="J8" s="43"/>
      <c r="K8" s="41"/>
      <c r="L8" s="97"/>
      <c r="M8" s="482"/>
      <c r="N8" s="482"/>
      <c r="O8" s="482"/>
      <c r="P8" s="670"/>
      <c r="Q8" s="451"/>
    </row>
    <row r="9" spans="1:17" ht="19.5" customHeight="1">
      <c r="A9" s="257">
        <v>1</v>
      </c>
      <c r="B9" s="283" t="s">
        <v>239</v>
      </c>
      <c r="C9" s="281">
        <v>4864817</v>
      </c>
      <c r="D9" s="267" t="s">
        <v>12</v>
      </c>
      <c r="E9" s="93" t="s">
        <v>329</v>
      </c>
      <c r="F9" s="282">
        <v>100</v>
      </c>
      <c r="G9" s="443">
        <v>966339</v>
      </c>
      <c r="H9" s="281">
        <v>967116</v>
      </c>
      <c r="I9" s="446">
        <f>G9-H9</f>
        <v>-777</v>
      </c>
      <c r="J9" s="446">
        <f>$F9*I9</f>
        <v>-77700</v>
      </c>
      <c r="K9" s="491">
        <f>J9/1000000</f>
        <v>-0.0777</v>
      </c>
      <c r="L9" s="443">
        <v>2033</v>
      </c>
      <c r="M9" s="281">
        <v>2033</v>
      </c>
      <c r="N9" s="446">
        <f>L9-M9</f>
        <v>0</v>
      </c>
      <c r="O9" s="446">
        <f>$F9*N9</f>
        <v>0</v>
      </c>
      <c r="P9" s="491">
        <f>O9/1000000</f>
        <v>0</v>
      </c>
      <c r="Q9" s="461"/>
    </row>
    <row r="10" spans="1:17" ht="19.5" customHeight="1">
      <c r="A10" s="257">
        <v>2</v>
      </c>
      <c r="B10" s="283" t="s">
        <v>240</v>
      </c>
      <c r="C10" s="281">
        <v>4864794</v>
      </c>
      <c r="D10" s="267" t="s">
        <v>12</v>
      </c>
      <c r="E10" s="93" t="s">
        <v>329</v>
      </c>
      <c r="F10" s="282">
        <v>100</v>
      </c>
      <c r="G10" s="443">
        <v>62069</v>
      </c>
      <c r="H10" s="281">
        <v>65319</v>
      </c>
      <c r="I10" s="446">
        <f>G10-H10</f>
        <v>-3250</v>
      </c>
      <c r="J10" s="446">
        <f>$F10*I10</f>
        <v>-325000</v>
      </c>
      <c r="K10" s="491">
        <f>J10/1000000</f>
        <v>-0.325</v>
      </c>
      <c r="L10" s="443">
        <v>6263</v>
      </c>
      <c r="M10" s="281">
        <v>6263</v>
      </c>
      <c r="N10" s="446">
        <f>L10-M10</f>
        <v>0</v>
      </c>
      <c r="O10" s="446">
        <f>$F10*N10</f>
        <v>0</v>
      </c>
      <c r="P10" s="491">
        <f>O10/1000000</f>
        <v>0</v>
      </c>
      <c r="Q10" s="451"/>
    </row>
    <row r="11" spans="1:17" ht="19.5" customHeight="1">
      <c r="A11" s="257">
        <v>3</v>
      </c>
      <c r="B11" s="283" t="s">
        <v>241</v>
      </c>
      <c r="C11" s="281">
        <v>4864896</v>
      </c>
      <c r="D11" s="267" t="s">
        <v>12</v>
      </c>
      <c r="E11" s="93" t="s">
        <v>329</v>
      </c>
      <c r="F11" s="282">
        <v>500</v>
      </c>
      <c r="G11" s="443">
        <v>15146</v>
      </c>
      <c r="H11" s="281">
        <v>15266</v>
      </c>
      <c r="I11" s="446">
        <f>G11-H11</f>
        <v>-120</v>
      </c>
      <c r="J11" s="446">
        <f>$F11*I11</f>
        <v>-60000</v>
      </c>
      <c r="K11" s="491">
        <f>J11/1000000</f>
        <v>-0.06</v>
      </c>
      <c r="L11" s="443">
        <v>3870</v>
      </c>
      <c r="M11" s="281">
        <v>3870</v>
      </c>
      <c r="N11" s="446">
        <f>L11-M11</f>
        <v>0</v>
      </c>
      <c r="O11" s="446">
        <f>$F11*N11</f>
        <v>0</v>
      </c>
      <c r="P11" s="491">
        <f>O11/1000000</f>
        <v>0</v>
      </c>
      <c r="Q11" s="451"/>
    </row>
    <row r="12" spans="1:17" ht="19.5" customHeight="1">
      <c r="A12" s="257">
        <v>4</v>
      </c>
      <c r="B12" s="283" t="s">
        <v>242</v>
      </c>
      <c r="C12" s="281">
        <v>4864863</v>
      </c>
      <c r="D12" s="267" t="s">
        <v>12</v>
      </c>
      <c r="E12" s="93" t="s">
        <v>329</v>
      </c>
      <c r="F12" s="683">
        <v>937.5</v>
      </c>
      <c r="G12" s="443">
        <v>998301</v>
      </c>
      <c r="H12" s="281">
        <v>997956</v>
      </c>
      <c r="I12" s="446">
        <f>G12-H12</f>
        <v>345</v>
      </c>
      <c r="J12" s="446">
        <f>$F12*I12</f>
        <v>323437.5</v>
      </c>
      <c r="K12" s="491">
        <f>J12/1000000</f>
        <v>0.3234375</v>
      </c>
      <c r="L12" s="443">
        <v>87</v>
      </c>
      <c r="M12" s="281">
        <v>87</v>
      </c>
      <c r="N12" s="446">
        <f>L12-M12</f>
        <v>0</v>
      </c>
      <c r="O12" s="446">
        <f>$F12*N12</f>
        <v>0</v>
      </c>
      <c r="P12" s="491">
        <f>O12/1000000</f>
        <v>0</v>
      </c>
      <c r="Q12" s="684"/>
    </row>
    <row r="13" spans="1:17" ht="19.5" customHeight="1">
      <c r="A13" s="257"/>
      <c r="B13" s="280" t="s">
        <v>243</v>
      </c>
      <c r="C13" s="281"/>
      <c r="D13" s="267"/>
      <c r="E13" s="81"/>
      <c r="F13" s="282"/>
      <c r="G13" s="258"/>
      <c r="H13" s="273"/>
      <c r="I13" s="273"/>
      <c r="J13" s="273"/>
      <c r="K13" s="288"/>
      <c r="L13" s="294"/>
      <c r="M13" s="273"/>
      <c r="N13" s="273"/>
      <c r="O13" s="273"/>
      <c r="P13" s="494"/>
      <c r="Q13" s="451"/>
    </row>
    <row r="14" spans="1:17" ht="19.5" customHeight="1">
      <c r="A14" s="257"/>
      <c r="B14" s="280"/>
      <c r="C14" s="281"/>
      <c r="D14" s="267"/>
      <c r="E14" s="81"/>
      <c r="F14" s="282"/>
      <c r="G14" s="258"/>
      <c r="H14" s="273"/>
      <c r="I14" s="273"/>
      <c r="J14" s="273"/>
      <c r="K14" s="288"/>
      <c r="L14" s="294"/>
      <c r="M14" s="273"/>
      <c r="N14" s="273"/>
      <c r="O14" s="273"/>
      <c r="P14" s="494"/>
      <c r="Q14" s="451"/>
    </row>
    <row r="15" spans="1:17" ht="19.5" customHeight="1">
      <c r="A15" s="257">
        <v>5</v>
      </c>
      <c r="B15" s="283" t="s">
        <v>244</v>
      </c>
      <c r="C15" s="281">
        <v>5128406</v>
      </c>
      <c r="D15" s="267" t="s">
        <v>12</v>
      </c>
      <c r="E15" s="93" t="s">
        <v>329</v>
      </c>
      <c r="F15" s="282">
        <v>-500</v>
      </c>
      <c r="G15" s="443">
        <v>994596</v>
      </c>
      <c r="H15" s="281">
        <v>994836</v>
      </c>
      <c r="I15" s="446">
        <f>G15-H15</f>
        <v>-240</v>
      </c>
      <c r="J15" s="446">
        <f>$F15*I15</f>
        <v>120000</v>
      </c>
      <c r="K15" s="491">
        <f>J15/1000000</f>
        <v>0.12</v>
      </c>
      <c r="L15" s="443">
        <v>999825</v>
      </c>
      <c r="M15" s="281">
        <v>999825</v>
      </c>
      <c r="N15" s="446">
        <f>L15-M15</f>
        <v>0</v>
      </c>
      <c r="O15" s="446">
        <f>$F15*N15</f>
        <v>0</v>
      </c>
      <c r="P15" s="491">
        <f>O15/1000000</f>
        <v>0</v>
      </c>
      <c r="Q15" s="451"/>
    </row>
    <row r="16" spans="1:17" ht="19.5" customHeight="1">
      <c r="A16" s="257">
        <v>6</v>
      </c>
      <c r="B16" s="283" t="s">
        <v>245</v>
      </c>
      <c r="C16" s="281">
        <v>4864851</v>
      </c>
      <c r="D16" s="267" t="s">
        <v>12</v>
      </c>
      <c r="E16" s="93" t="s">
        <v>329</v>
      </c>
      <c r="F16" s="282">
        <v>-500</v>
      </c>
      <c r="G16" s="443">
        <v>993680</v>
      </c>
      <c r="H16" s="281">
        <v>993758</v>
      </c>
      <c r="I16" s="446">
        <f>G16-H16</f>
        <v>-78</v>
      </c>
      <c r="J16" s="446">
        <f>$F16*I16</f>
        <v>39000</v>
      </c>
      <c r="K16" s="491">
        <f>J16/1000000</f>
        <v>0.039</v>
      </c>
      <c r="L16" s="443">
        <v>999852</v>
      </c>
      <c r="M16" s="281">
        <v>999852</v>
      </c>
      <c r="N16" s="446">
        <f>L16-M16</f>
        <v>0</v>
      </c>
      <c r="O16" s="446">
        <f>$F16*N16</f>
        <v>0</v>
      </c>
      <c r="P16" s="491">
        <f>O16/1000000</f>
        <v>0</v>
      </c>
      <c r="Q16" s="451"/>
    </row>
    <row r="17" spans="1:17" ht="19.5" customHeight="1">
      <c r="A17" s="257">
        <v>7</v>
      </c>
      <c r="B17" s="283" t="s">
        <v>260</v>
      </c>
      <c r="C17" s="281">
        <v>4902559</v>
      </c>
      <c r="D17" s="267" t="s">
        <v>12</v>
      </c>
      <c r="E17" s="93" t="s">
        <v>329</v>
      </c>
      <c r="F17" s="282">
        <v>300</v>
      </c>
      <c r="G17" s="443">
        <v>185</v>
      </c>
      <c r="H17" s="281">
        <v>154</v>
      </c>
      <c r="I17" s="446">
        <f>G17-H17</f>
        <v>31</v>
      </c>
      <c r="J17" s="446">
        <f>$F17*I17</f>
        <v>9300</v>
      </c>
      <c r="K17" s="491">
        <f>J17/1000000</f>
        <v>0.0093</v>
      </c>
      <c r="L17" s="443">
        <v>76</v>
      </c>
      <c r="M17" s="281">
        <v>112</v>
      </c>
      <c r="N17" s="446">
        <f>L17-M17</f>
        <v>-36</v>
      </c>
      <c r="O17" s="446">
        <f>$F17*N17</f>
        <v>-10800</v>
      </c>
      <c r="P17" s="491">
        <f>O17/1000000</f>
        <v>-0.0108</v>
      </c>
      <c r="Q17" s="451"/>
    </row>
    <row r="18" spans="1:17" ht="19.5" customHeight="1">
      <c r="A18" s="257"/>
      <c r="B18" s="280"/>
      <c r="C18" s="281"/>
      <c r="D18" s="267"/>
      <c r="E18" s="93"/>
      <c r="F18" s="282"/>
      <c r="G18" s="92"/>
      <c r="H18" s="81"/>
      <c r="I18" s="43"/>
      <c r="J18" s="43"/>
      <c r="K18" s="95"/>
      <c r="L18" s="296"/>
      <c r="M18" s="483"/>
      <c r="N18" s="483"/>
      <c r="O18" s="483"/>
      <c r="P18" s="484"/>
      <c r="Q18" s="451"/>
    </row>
    <row r="19" spans="1:17" ht="19.5" customHeight="1">
      <c r="A19" s="257"/>
      <c r="B19" s="283"/>
      <c r="C19" s="281"/>
      <c r="D19" s="267"/>
      <c r="E19" s="93"/>
      <c r="F19" s="282"/>
      <c r="G19" s="92"/>
      <c r="H19" s="81"/>
      <c r="I19" s="43"/>
      <c r="J19" s="43"/>
      <c r="K19" s="95"/>
      <c r="L19" s="296"/>
      <c r="M19" s="483"/>
      <c r="N19" s="483"/>
      <c r="O19" s="483"/>
      <c r="P19" s="484"/>
      <c r="Q19" s="451"/>
    </row>
    <row r="20" spans="1:17" ht="19.5" customHeight="1">
      <c r="A20" s="257"/>
      <c r="B20" s="280" t="s">
        <v>246</v>
      </c>
      <c r="C20" s="281"/>
      <c r="D20" s="267"/>
      <c r="E20" s="93"/>
      <c r="F20" s="284"/>
      <c r="G20" s="92"/>
      <c r="H20" s="81"/>
      <c r="I20" s="40"/>
      <c r="J20" s="44"/>
      <c r="K20" s="290">
        <f>SUM(K9:K19)</f>
        <v>0.029037499999999983</v>
      </c>
      <c r="L20" s="297"/>
      <c r="M20" s="273"/>
      <c r="N20" s="273"/>
      <c r="O20" s="273"/>
      <c r="P20" s="291">
        <f>SUM(P9:P19)</f>
        <v>-0.0108</v>
      </c>
      <c r="Q20" s="451"/>
    </row>
    <row r="21" spans="1:17" ht="19.5" customHeight="1">
      <c r="A21" s="257"/>
      <c r="B21" s="280" t="s">
        <v>247</v>
      </c>
      <c r="C21" s="281"/>
      <c r="D21" s="267"/>
      <c r="E21" s="93"/>
      <c r="F21" s="284"/>
      <c r="G21" s="92"/>
      <c r="H21" s="81"/>
      <c r="I21" s="40"/>
      <c r="J21" s="40"/>
      <c r="K21" s="95"/>
      <c r="L21" s="296"/>
      <c r="M21" s="483"/>
      <c r="N21" s="483"/>
      <c r="O21" s="483"/>
      <c r="P21" s="484"/>
      <c r="Q21" s="451"/>
    </row>
    <row r="22" spans="1:17" ht="19.5" customHeight="1">
      <c r="A22" s="257"/>
      <c r="B22" s="280" t="s">
        <v>248</v>
      </c>
      <c r="C22" s="281"/>
      <c r="D22" s="267"/>
      <c r="E22" s="93"/>
      <c r="F22" s="284"/>
      <c r="G22" s="92"/>
      <c r="H22" s="81"/>
      <c r="I22" s="40"/>
      <c r="J22" s="40"/>
      <c r="K22" s="95"/>
      <c r="L22" s="296"/>
      <c r="M22" s="483"/>
      <c r="N22" s="483"/>
      <c r="O22" s="483"/>
      <c r="P22" s="484"/>
      <c r="Q22" s="451"/>
    </row>
    <row r="23" spans="1:17" ht="19.5" customHeight="1">
      <c r="A23" s="257">
        <v>8</v>
      </c>
      <c r="B23" s="283" t="s">
        <v>249</v>
      </c>
      <c r="C23" s="281">
        <v>4864796</v>
      </c>
      <c r="D23" s="267" t="s">
        <v>12</v>
      </c>
      <c r="E23" s="93" t="s">
        <v>329</v>
      </c>
      <c r="F23" s="282">
        <v>200</v>
      </c>
      <c r="G23" s="443">
        <v>976692</v>
      </c>
      <c r="H23" s="281">
        <v>978687</v>
      </c>
      <c r="I23" s="446">
        <f>G23-H23</f>
        <v>-1995</v>
      </c>
      <c r="J23" s="446">
        <f>$F23*I23</f>
        <v>-399000</v>
      </c>
      <c r="K23" s="491">
        <f>J23/1000000</f>
        <v>-0.399</v>
      </c>
      <c r="L23" s="443">
        <v>999795</v>
      </c>
      <c r="M23" s="281">
        <v>999795</v>
      </c>
      <c r="N23" s="446">
        <f>L23-M23</f>
        <v>0</v>
      </c>
      <c r="O23" s="446">
        <f>$F23*N23</f>
        <v>0</v>
      </c>
      <c r="P23" s="491">
        <f>O23/1000000</f>
        <v>0</v>
      </c>
      <c r="Q23" s="461"/>
    </row>
    <row r="24" spans="1:17" ht="21" customHeight="1">
      <c r="A24" s="257">
        <v>9</v>
      </c>
      <c r="B24" s="283" t="s">
        <v>250</v>
      </c>
      <c r="C24" s="281">
        <v>5128407</v>
      </c>
      <c r="D24" s="267" t="s">
        <v>12</v>
      </c>
      <c r="E24" s="93" t="s">
        <v>329</v>
      </c>
      <c r="F24" s="282">
        <v>937.5</v>
      </c>
      <c r="G24" s="443">
        <v>989664</v>
      </c>
      <c r="H24" s="281">
        <v>990250</v>
      </c>
      <c r="I24" s="446">
        <f>G24-H24</f>
        <v>-586</v>
      </c>
      <c r="J24" s="446">
        <f>$F24*I24</f>
        <v>-549375</v>
      </c>
      <c r="K24" s="491">
        <f>J24/1000000</f>
        <v>-0.549375</v>
      </c>
      <c r="L24" s="443">
        <v>999929</v>
      </c>
      <c r="M24" s="281">
        <v>999929</v>
      </c>
      <c r="N24" s="446">
        <f>L24-M24</f>
        <v>0</v>
      </c>
      <c r="O24" s="446">
        <f>$F24*N24</f>
        <v>0</v>
      </c>
      <c r="P24" s="491">
        <f>O24/1000000</f>
        <v>0</v>
      </c>
      <c r="Q24" s="455"/>
    </row>
    <row r="25" spans="1:17" ht="21" customHeight="1">
      <c r="A25" s="257"/>
      <c r="B25" s="283"/>
      <c r="C25" s="281"/>
      <c r="D25" s="267"/>
      <c r="E25" s="93"/>
      <c r="F25" s="282"/>
      <c r="G25" s="443"/>
      <c r="H25" s="281"/>
      <c r="I25" s="446"/>
      <c r="J25" s="446"/>
      <c r="K25" s="491"/>
      <c r="L25" s="443"/>
      <c r="M25" s="281"/>
      <c r="N25" s="446"/>
      <c r="O25" s="446"/>
      <c r="P25" s="491"/>
      <c r="Q25" s="455"/>
    </row>
    <row r="26" spans="1:17" ht="19.5" customHeight="1">
      <c r="A26" s="257"/>
      <c r="B26" s="280" t="s">
        <v>251</v>
      </c>
      <c r="C26" s="283"/>
      <c r="D26" s="267"/>
      <c r="E26" s="93"/>
      <c r="F26" s="284"/>
      <c r="G26" s="92"/>
      <c r="H26" s="81"/>
      <c r="I26" s="40"/>
      <c r="J26" s="44"/>
      <c r="K26" s="291">
        <f>SUM(K23:K25)</f>
        <v>-0.948375</v>
      </c>
      <c r="L26" s="297"/>
      <c r="M26" s="273"/>
      <c r="N26" s="273"/>
      <c r="O26" s="273"/>
      <c r="P26" s="291">
        <f>SUM(P23:P25)</f>
        <v>0</v>
      </c>
      <c r="Q26" s="451"/>
    </row>
    <row r="27" spans="1:17" ht="19.5" customHeight="1">
      <c r="A27" s="257"/>
      <c r="B27" s="280" t="s">
        <v>252</v>
      </c>
      <c r="C27" s="281"/>
      <c r="D27" s="267"/>
      <c r="E27" s="81"/>
      <c r="F27" s="282"/>
      <c r="G27" s="92"/>
      <c r="H27" s="81"/>
      <c r="I27" s="43"/>
      <c r="J27" s="39"/>
      <c r="K27" s="95"/>
      <c r="L27" s="296"/>
      <c r="M27" s="483"/>
      <c r="N27" s="483"/>
      <c r="O27" s="483"/>
      <c r="P27" s="484"/>
      <c r="Q27" s="451"/>
    </row>
    <row r="28" spans="1:17" ht="19.5" customHeight="1">
      <c r="A28" s="257"/>
      <c r="B28" s="280" t="s">
        <v>248</v>
      </c>
      <c r="C28" s="281"/>
      <c r="D28" s="267"/>
      <c r="E28" s="81"/>
      <c r="F28" s="282"/>
      <c r="G28" s="92"/>
      <c r="H28" s="81"/>
      <c r="I28" s="43"/>
      <c r="J28" s="39"/>
      <c r="K28" s="95"/>
      <c r="L28" s="296"/>
      <c r="M28" s="483"/>
      <c r="N28" s="483"/>
      <c r="O28" s="483"/>
      <c r="P28" s="484"/>
      <c r="Q28" s="451"/>
    </row>
    <row r="29" spans="1:17" ht="19.5" customHeight="1">
      <c r="A29" s="257">
        <v>10</v>
      </c>
      <c r="B29" s="283" t="s">
        <v>253</v>
      </c>
      <c r="C29" s="281">
        <v>4864866</v>
      </c>
      <c r="D29" s="267" t="s">
        <v>12</v>
      </c>
      <c r="E29" s="93" t="s">
        <v>329</v>
      </c>
      <c r="F29" s="492">
        <v>1250</v>
      </c>
      <c r="G29" s="443">
        <v>1799</v>
      </c>
      <c r="H29" s="281">
        <v>1883</v>
      </c>
      <c r="I29" s="446">
        <f aca="true" t="shared" si="0" ref="I29:I34">G29-H29</f>
        <v>-84</v>
      </c>
      <c r="J29" s="446">
        <f aca="true" t="shared" si="1" ref="J29:J34">$F29*I29</f>
        <v>-105000</v>
      </c>
      <c r="K29" s="491">
        <f aca="true" t="shared" si="2" ref="K29:K34">J29/1000000</f>
        <v>-0.105</v>
      </c>
      <c r="L29" s="443">
        <v>999934</v>
      </c>
      <c r="M29" s="281">
        <v>999934</v>
      </c>
      <c r="N29" s="446">
        <f aca="true" t="shared" si="3" ref="N29:N34">L29-M29</f>
        <v>0</v>
      </c>
      <c r="O29" s="446">
        <f aca="true" t="shared" si="4" ref="O29:O34">$F29*N29</f>
        <v>0</v>
      </c>
      <c r="P29" s="491">
        <f aca="true" t="shared" si="5" ref="P29:P34">O29/1000000</f>
        <v>0</v>
      </c>
      <c r="Q29" s="451"/>
    </row>
    <row r="30" spans="1:17" ht="19.5" customHeight="1">
      <c r="A30" s="257">
        <v>11</v>
      </c>
      <c r="B30" s="283" t="s">
        <v>254</v>
      </c>
      <c r="C30" s="281">
        <v>5295125</v>
      </c>
      <c r="D30" s="267" t="s">
        <v>12</v>
      </c>
      <c r="E30" s="93" t="s">
        <v>329</v>
      </c>
      <c r="F30" s="492">
        <v>100</v>
      </c>
      <c r="G30" s="443">
        <v>370906</v>
      </c>
      <c r="H30" s="281">
        <v>365935</v>
      </c>
      <c r="I30" s="446">
        <f t="shared" si="0"/>
        <v>4971</v>
      </c>
      <c r="J30" s="446">
        <f t="shared" si="1"/>
        <v>497100</v>
      </c>
      <c r="K30" s="491">
        <f t="shared" si="2"/>
        <v>0.4971</v>
      </c>
      <c r="L30" s="443">
        <v>179814</v>
      </c>
      <c r="M30" s="281">
        <v>179814</v>
      </c>
      <c r="N30" s="446">
        <f t="shared" si="3"/>
        <v>0</v>
      </c>
      <c r="O30" s="446">
        <f t="shared" si="4"/>
        <v>0</v>
      </c>
      <c r="P30" s="491">
        <f t="shared" si="5"/>
        <v>0</v>
      </c>
      <c r="Q30" s="451"/>
    </row>
    <row r="31" spans="1:17" ht="19.5" customHeight="1">
      <c r="A31" s="257">
        <v>12</v>
      </c>
      <c r="B31" s="283" t="s">
        <v>255</v>
      </c>
      <c r="C31" s="281">
        <v>5295126</v>
      </c>
      <c r="D31" s="267" t="s">
        <v>12</v>
      </c>
      <c r="E31" s="93" t="s">
        <v>329</v>
      </c>
      <c r="F31" s="492">
        <v>62.5</v>
      </c>
      <c r="G31" s="443">
        <v>317650</v>
      </c>
      <c r="H31" s="281">
        <v>309602</v>
      </c>
      <c r="I31" s="446">
        <f t="shared" si="0"/>
        <v>8048</v>
      </c>
      <c r="J31" s="446">
        <f t="shared" si="1"/>
        <v>503000</v>
      </c>
      <c r="K31" s="491">
        <f t="shared" si="2"/>
        <v>0.503</v>
      </c>
      <c r="L31" s="443">
        <v>104171</v>
      </c>
      <c r="M31" s="281">
        <v>104171</v>
      </c>
      <c r="N31" s="446">
        <f t="shared" si="3"/>
        <v>0</v>
      </c>
      <c r="O31" s="446">
        <f t="shared" si="4"/>
        <v>0</v>
      </c>
      <c r="P31" s="491">
        <f t="shared" si="5"/>
        <v>0</v>
      </c>
      <c r="Q31" s="451"/>
    </row>
    <row r="32" spans="1:17" ht="19.5" customHeight="1">
      <c r="A32" s="257">
        <v>13</v>
      </c>
      <c r="B32" s="283" t="s">
        <v>256</v>
      </c>
      <c r="C32" s="281">
        <v>4865179</v>
      </c>
      <c r="D32" s="267" t="s">
        <v>12</v>
      </c>
      <c r="E32" s="93" t="s">
        <v>329</v>
      </c>
      <c r="F32" s="492">
        <v>800</v>
      </c>
      <c r="G32" s="443">
        <v>2841</v>
      </c>
      <c r="H32" s="281">
        <v>3145</v>
      </c>
      <c r="I32" s="446">
        <f t="shared" si="0"/>
        <v>-304</v>
      </c>
      <c r="J32" s="446">
        <f t="shared" si="1"/>
        <v>-243200</v>
      </c>
      <c r="K32" s="491">
        <f t="shared" si="2"/>
        <v>-0.2432</v>
      </c>
      <c r="L32" s="443">
        <v>1733</v>
      </c>
      <c r="M32" s="281">
        <v>1733</v>
      </c>
      <c r="N32" s="446">
        <f t="shared" si="3"/>
        <v>0</v>
      </c>
      <c r="O32" s="446">
        <f t="shared" si="4"/>
        <v>0</v>
      </c>
      <c r="P32" s="491">
        <f t="shared" si="5"/>
        <v>0</v>
      </c>
      <c r="Q32" s="451"/>
    </row>
    <row r="33" spans="1:17" ht="19.5" customHeight="1">
      <c r="A33" s="257">
        <v>14</v>
      </c>
      <c r="B33" s="283" t="s">
        <v>257</v>
      </c>
      <c r="C33" s="281">
        <v>4864795</v>
      </c>
      <c r="D33" s="267" t="s">
        <v>12</v>
      </c>
      <c r="E33" s="93" t="s">
        <v>329</v>
      </c>
      <c r="F33" s="492">
        <v>100</v>
      </c>
      <c r="G33" s="443">
        <v>960440</v>
      </c>
      <c r="H33" s="281">
        <v>962038</v>
      </c>
      <c r="I33" s="446">
        <f t="shared" si="0"/>
        <v>-1598</v>
      </c>
      <c r="J33" s="446">
        <f t="shared" si="1"/>
        <v>-159800</v>
      </c>
      <c r="K33" s="491">
        <f t="shared" si="2"/>
        <v>-0.1598</v>
      </c>
      <c r="L33" s="443">
        <v>999097</v>
      </c>
      <c r="M33" s="281">
        <v>999097</v>
      </c>
      <c r="N33" s="446">
        <f t="shared" si="3"/>
        <v>0</v>
      </c>
      <c r="O33" s="446">
        <f t="shared" si="4"/>
        <v>0</v>
      </c>
      <c r="P33" s="491">
        <f t="shared" si="5"/>
        <v>0</v>
      </c>
      <c r="Q33" s="461"/>
    </row>
    <row r="34" spans="1:17" ht="19.5" customHeight="1">
      <c r="A34" s="257">
        <v>15</v>
      </c>
      <c r="B34" s="283" t="s">
        <v>356</v>
      </c>
      <c r="C34" s="281">
        <v>4864821</v>
      </c>
      <c r="D34" s="267" t="s">
        <v>12</v>
      </c>
      <c r="E34" s="93" t="s">
        <v>329</v>
      </c>
      <c r="F34" s="492">
        <v>150</v>
      </c>
      <c r="G34" s="443">
        <v>997310</v>
      </c>
      <c r="H34" s="281">
        <v>998126</v>
      </c>
      <c r="I34" s="446">
        <f t="shared" si="0"/>
        <v>-816</v>
      </c>
      <c r="J34" s="446">
        <f t="shared" si="1"/>
        <v>-122400</v>
      </c>
      <c r="K34" s="491">
        <f t="shared" si="2"/>
        <v>-0.1224</v>
      </c>
      <c r="L34" s="443">
        <v>990474</v>
      </c>
      <c r="M34" s="281">
        <v>990473</v>
      </c>
      <c r="N34" s="446">
        <f t="shared" si="3"/>
        <v>1</v>
      </c>
      <c r="O34" s="446">
        <f t="shared" si="4"/>
        <v>150</v>
      </c>
      <c r="P34" s="493">
        <f t="shared" si="5"/>
        <v>0.00015</v>
      </c>
      <c r="Q34" s="472"/>
    </row>
    <row r="35" spans="1:17" ht="19.5" customHeight="1">
      <c r="A35" s="257"/>
      <c r="B35" s="280" t="s">
        <v>243</v>
      </c>
      <c r="C35" s="281"/>
      <c r="D35" s="267"/>
      <c r="E35" s="81"/>
      <c r="F35" s="282"/>
      <c r="G35" s="258"/>
      <c r="H35" s="273"/>
      <c r="I35" s="273"/>
      <c r="J35" s="289"/>
      <c r="K35" s="288"/>
      <c r="L35" s="294"/>
      <c r="M35" s="273"/>
      <c r="N35" s="273"/>
      <c r="O35" s="273"/>
      <c r="P35" s="494"/>
      <c r="Q35" s="451"/>
    </row>
    <row r="36" spans="1:17" ht="19.5" customHeight="1">
      <c r="A36" s="257">
        <v>16</v>
      </c>
      <c r="B36" s="283" t="s">
        <v>258</v>
      </c>
      <c r="C36" s="281">
        <v>4865185</v>
      </c>
      <c r="D36" s="267" t="s">
        <v>12</v>
      </c>
      <c r="E36" s="93" t="s">
        <v>329</v>
      </c>
      <c r="F36" s="492">
        <v>-2500</v>
      </c>
      <c r="G36" s="443">
        <v>997382</v>
      </c>
      <c r="H36" s="281">
        <v>997395</v>
      </c>
      <c r="I36" s="446">
        <f>G36-H36</f>
        <v>-13</v>
      </c>
      <c r="J36" s="446">
        <f>$F36*I36</f>
        <v>32500</v>
      </c>
      <c r="K36" s="491">
        <f>J36/1000000</f>
        <v>0.0325</v>
      </c>
      <c r="L36" s="443">
        <v>3054</v>
      </c>
      <c r="M36" s="281">
        <v>3054</v>
      </c>
      <c r="N36" s="446">
        <f>L36-M36</f>
        <v>0</v>
      </c>
      <c r="O36" s="446">
        <f>$F36*N36</f>
        <v>0</v>
      </c>
      <c r="P36" s="493">
        <f>O36/1000000</f>
        <v>0</v>
      </c>
      <c r="Q36" s="460"/>
    </row>
    <row r="37" spans="1:17" ht="19.5" customHeight="1">
      <c r="A37" s="257">
        <v>17</v>
      </c>
      <c r="B37" s="283" t="s">
        <v>261</v>
      </c>
      <c r="C37" s="281">
        <v>4902559</v>
      </c>
      <c r="D37" s="267" t="s">
        <v>12</v>
      </c>
      <c r="E37" s="93" t="s">
        <v>329</v>
      </c>
      <c r="F37" s="281">
        <v>-300</v>
      </c>
      <c r="G37" s="443">
        <v>185</v>
      </c>
      <c r="H37" s="281">
        <v>154</v>
      </c>
      <c r="I37" s="446">
        <f>G37-H37</f>
        <v>31</v>
      </c>
      <c r="J37" s="446">
        <f>$F37*I37</f>
        <v>-9300</v>
      </c>
      <c r="K37" s="491">
        <f>J37/1000000</f>
        <v>-0.0093</v>
      </c>
      <c r="L37" s="443">
        <v>76</v>
      </c>
      <c r="M37" s="281">
        <v>112</v>
      </c>
      <c r="N37" s="446">
        <f>L37-M37</f>
        <v>-36</v>
      </c>
      <c r="O37" s="446">
        <f>$F37*N37</f>
        <v>10800</v>
      </c>
      <c r="P37" s="491">
        <f>O37/1000000</f>
        <v>0.0108</v>
      </c>
      <c r="Q37" s="451"/>
    </row>
    <row r="38" spans="1:17" ht="19.5" customHeight="1">
      <c r="A38" s="257"/>
      <c r="B38" s="283"/>
      <c r="C38" s="281"/>
      <c r="D38" s="267"/>
      <c r="E38" s="93"/>
      <c r="F38" s="281"/>
      <c r="G38" s="443"/>
      <c r="H38" s="281"/>
      <c r="I38" s="446"/>
      <c r="J38" s="446"/>
      <c r="K38" s="446"/>
      <c r="L38" s="443"/>
      <c r="M38" s="281"/>
      <c r="N38" s="446"/>
      <c r="O38" s="446"/>
      <c r="P38" s="491"/>
      <c r="Q38" s="451"/>
    </row>
    <row r="39" spans="1:17" ht="19.5" customHeight="1" thickBot="1">
      <c r="A39" s="285"/>
      <c r="B39" s="286" t="s">
        <v>259</v>
      </c>
      <c r="C39" s="286"/>
      <c r="D39" s="286"/>
      <c r="E39" s="286"/>
      <c r="F39" s="286"/>
      <c r="G39" s="100"/>
      <c r="H39" s="99"/>
      <c r="I39" s="99"/>
      <c r="J39" s="99"/>
      <c r="K39" s="407">
        <f>SUM(K29:K38)</f>
        <v>0.3929</v>
      </c>
      <c r="L39" s="298"/>
      <c r="M39" s="671"/>
      <c r="N39" s="671"/>
      <c r="O39" s="671"/>
      <c r="P39" s="292">
        <f>SUM(P29:P38)</f>
        <v>0.010950000000000001</v>
      </c>
      <c r="Q39" s="545"/>
    </row>
    <row r="40" spans="1:16" ht="13.5" thickTop="1">
      <c r="A40" s="52"/>
      <c r="B40" s="2"/>
      <c r="C40" s="89"/>
      <c r="D40" s="52"/>
      <c r="E40" s="89"/>
      <c r="F40" s="9"/>
      <c r="G40" s="9"/>
      <c r="H40" s="9"/>
      <c r="I40" s="9"/>
      <c r="J40" s="9"/>
      <c r="K40" s="10"/>
      <c r="L40" s="299"/>
      <c r="M40" s="535"/>
      <c r="N40" s="535"/>
      <c r="O40" s="535"/>
      <c r="P40" s="535"/>
    </row>
    <row r="41" spans="11:16" ht="12.75">
      <c r="K41" s="535"/>
      <c r="L41" s="535"/>
      <c r="M41" s="535"/>
      <c r="N41" s="535"/>
      <c r="O41" s="535"/>
      <c r="P41" s="535"/>
    </row>
    <row r="42" spans="7:16" ht="12.75">
      <c r="G42" s="672"/>
      <c r="K42" s="535"/>
      <c r="L42" s="535"/>
      <c r="M42" s="535"/>
      <c r="N42" s="535"/>
      <c r="O42" s="535"/>
      <c r="P42" s="535"/>
    </row>
    <row r="43" spans="2:16" ht="21.75">
      <c r="B43" s="180" t="s">
        <v>315</v>
      </c>
      <c r="K43" s="673">
        <f>K20</f>
        <v>0.029037499999999983</v>
      </c>
      <c r="L43" s="674"/>
      <c r="M43" s="674"/>
      <c r="N43" s="674"/>
      <c r="O43" s="674"/>
      <c r="P43" s="673">
        <f>P20</f>
        <v>-0.0108</v>
      </c>
    </row>
    <row r="44" spans="2:16" ht="21.75">
      <c r="B44" s="180" t="s">
        <v>316</v>
      </c>
      <c r="K44" s="673">
        <f>K26</f>
        <v>-0.948375</v>
      </c>
      <c r="L44" s="674"/>
      <c r="M44" s="674"/>
      <c r="N44" s="674"/>
      <c r="O44" s="674"/>
      <c r="P44" s="673">
        <f>P26</f>
        <v>0</v>
      </c>
    </row>
    <row r="45" spans="2:16" ht="21.75">
      <c r="B45" s="180" t="s">
        <v>317</v>
      </c>
      <c r="K45" s="673">
        <f>K39</f>
        <v>0.3929</v>
      </c>
      <c r="L45" s="674"/>
      <c r="M45" s="674"/>
      <c r="N45" s="674"/>
      <c r="O45" s="674"/>
      <c r="P45" s="675">
        <f>P39</f>
        <v>0.010950000000000001</v>
      </c>
    </row>
  </sheetData>
  <sheetProtection/>
  <printOptions horizontalCentered="1"/>
  <pageMargins left="0.4" right="0.38" top="0.59" bottom="0.58" header="0.5" footer="0.5"/>
  <pageSetup horizontalDpi="300" verticalDpi="300" orientation="landscape" scale="5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48"/>
  <sheetViews>
    <sheetView view="pageBreakPreview" zoomScale="84" zoomScaleNormal="75" zoomScaleSheetLayoutView="84" zoomScalePageLayoutView="0" workbookViewId="0" topLeftCell="A19">
      <selection activeCell="F30" sqref="F30"/>
    </sheetView>
  </sheetViews>
  <sheetFormatPr defaultColWidth="9.140625" defaultRowHeight="12.75"/>
  <cols>
    <col min="1" max="1" width="6.28125" style="0" customWidth="1"/>
    <col min="2" max="2" width="12.421875" style="0" customWidth="1"/>
    <col min="3" max="3" width="12.140625" style="0" customWidth="1"/>
    <col min="5" max="5" width="14.421875" style="0" customWidth="1"/>
    <col min="6" max="6" width="8.421875" style="0" customWidth="1"/>
    <col min="7" max="7" width="13.57421875" style="0" customWidth="1"/>
    <col min="8" max="8" width="14.8515625" style="0" customWidth="1"/>
    <col min="9" max="9" width="10.140625" style="0" customWidth="1"/>
    <col min="10" max="10" width="14.140625" style="0" customWidth="1"/>
    <col min="11" max="11" width="13.8515625" style="0" customWidth="1"/>
    <col min="12" max="12" width="14.140625" style="0" customWidth="1"/>
    <col min="13" max="13" width="13.57421875" style="0" customWidth="1"/>
    <col min="14" max="14" width="11.28125" style="0" customWidth="1"/>
    <col min="15" max="15" width="15.140625" style="0" customWidth="1"/>
    <col min="16" max="16" width="13.8515625" style="0" customWidth="1"/>
    <col min="17" max="17" width="21.140625" style="0" customWidth="1"/>
    <col min="18" max="18" width="7.57421875" style="0" customWidth="1"/>
  </cols>
  <sheetData>
    <row r="1" ht="26.25">
      <c r="A1" s="1" t="s">
        <v>222</v>
      </c>
    </row>
    <row r="2" spans="1:16" ht="20.25">
      <c r="A2" s="306" t="s">
        <v>223</v>
      </c>
      <c r="P2" s="264" t="str">
        <f>NDPL!Q1</f>
        <v>DECEMBER-2019</v>
      </c>
    </row>
    <row r="3" spans="1:9" ht="18">
      <c r="A3" s="176" t="s">
        <v>332</v>
      </c>
      <c r="B3" s="176"/>
      <c r="C3" s="252"/>
      <c r="D3" s="253"/>
      <c r="E3" s="253"/>
      <c r="F3" s="252"/>
      <c r="G3" s="252"/>
      <c r="H3" s="252"/>
      <c r="I3" s="252"/>
    </row>
    <row r="4" spans="1:16" ht="24" thickBot="1">
      <c r="A4" s="3"/>
      <c r="G4" s="17"/>
      <c r="H4" s="17"/>
      <c r="I4" s="45" t="s">
        <v>378</v>
      </c>
      <c r="J4" s="17"/>
      <c r="K4" s="17"/>
      <c r="L4" s="17"/>
      <c r="M4" s="17"/>
      <c r="N4" s="45" t="s">
        <v>379</v>
      </c>
      <c r="O4" s="17"/>
      <c r="P4" s="17"/>
    </row>
    <row r="5" spans="1:17" ht="39.75" thickBot="1" thickTop="1">
      <c r="A5" s="34" t="s">
        <v>8</v>
      </c>
      <c r="B5" s="31" t="s">
        <v>9</v>
      </c>
      <c r="C5" s="32" t="s">
        <v>1</v>
      </c>
      <c r="D5" s="32" t="s">
        <v>2</v>
      </c>
      <c r="E5" s="32" t="s">
        <v>3</v>
      </c>
      <c r="F5" s="32" t="s">
        <v>10</v>
      </c>
      <c r="G5" s="34" t="str">
        <f>NDPL!G5</f>
        <v>FINAL READING 01/01/2020</v>
      </c>
      <c r="H5" s="32" t="str">
        <f>NDPL!H5</f>
        <v>INTIAL READING 01/12/2019</v>
      </c>
      <c r="I5" s="32" t="s">
        <v>4</v>
      </c>
      <c r="J5" s="32" t="s">
        <v>5</v>
      </c>
      <c r="K5" s="32" t="s">
        <v>6</v>
      </c>
      <c r="L5" s="34" t="str">
        <f>NDPL!G5</f>
        <v>FINAL READING 01/01/2020</v>
      </c>
      <c r="M5" s="32" t="str">
        <f>NDPL!H5</f>
        <v>INTIAL READING 01/12/2019</v>
      </c>
      <c r="N5" s="32" t="s">
        <v>4</v>
      </c>
      <c r="O5" s="32" t="s">
        <v>5</v>
      </c>
      <c r="P5" s="33" t="s">
        <v>6</v>
      </c>
      <c r="Q5" s="33" t="s">
        <v>292</v>
      </c>
    </row>
    <row r="6" ht="14.25" thickBot="1" thickTop="1"/>
    <row r="7" spans="1:17" ht="13.5" thickTop="1">
      <c r="A7" s="22"/>
      <c r="B7" s="107"/>
      <c r="C7" s="23"/>
      <c r="D7" s="23"/>
      <c r="E7" s="23"/>
      <c r="F7" s="29"/>
      <c r="G7" s="22"/>
      <c r="H7" s="23"/>
      <c r="I7" s="23"/>
      <c r="J7" s="23"/>
      <c r="K7" s="29"/>
      <c r="L7" s="22"/>
      <c r="M7" s="23"/>
      <c r="N7" s="23"/>
      <c r="O7" s="23"/>
      <c r="P7" s="29"/>
      <c r="Q7" s="145"/>
    </row>
    <row r="8" spans="1:17" ht="18">
      <c r="A8" s="111"/>
      <c r="B8" s="421" t="s">
        <v>268</v>
      </c>
      <c r="C8" s="420"/>
      <c r="D8" s="114"/>
      <c r="E8" s="114"/>
      <c r="F8" s="116"/>
      <c r="G8" s="125"/>
      <c r="H8" s="17"/>
      <c r="I8" s="65"/>
      <c r="J8" s="65"/>
      <c r="K8" s="67"/>
      <c r="L8" s="66"/>
      <c r="M8" s="64"/>
      <c r="N8" s="65"/>
      <c r="O8" s="65"/>
      <c r="P8" s="67"/>
      <c r="Q8" s="146"/>
    </row>
    <row r="9" spans="1:17" ht="18">
      <c r="A9" s="118"/>
      <c r="B9" s="422" t="s">
        <v>269</v>
      </c>
      <c r="C9" s="423" t="s">
        <v>263</v>
      </c>
      <c r="D9" s="119"/>
      <c r="E9" s="114"/>
      <c r="F9" s="116"/>
      <c r="G9" s="21"/>
      <c r="H9" s="17"/>
      <c r="I9" s="65"/>
      <c r="J9" s="65"/>
      <c r="K9" s="67"/>
      <c r="L9" s="175"/>
      <c r="M9" s="65"/>
      <c r="N9" s="65"/>
      <c r="O9" s="65"/>
      <c r="P9" s="67"/>
      <c r="Q9" s="146"/>
    </row>
    <row r="10" spans="1:17" s="447" customFormat="1" ht="20.25">
      <c r="A10" s="413">
        <v>1</v>
      </c>
      <c r="B10" s="522" t="s">
        <v>264</v>
      </c>
      <c r="C10" s="420">
        <v>5295181</v>
      </c>
      <c r="D10" s="438" t="s">
        <v>12</v>
      </c>
      <c r="E10" s="114" t="s">
        <v>336</v>
      </c>
      <c r="F10" s="523">
        <v>1000</v>
      </c>
      <c r="G10" s="443">
        <v>85753</v>
      </c>
      <c r="H10" s="444">
        <v>84015</v>
      </c>
      <c r="I10" s="444">
        <f>G10-H10</f>
        <v>1738</v>
      </c>
      <c r="J10" s="444">
        <f>$F10*I10</f>
        <v>1738000</v>
      </c>
      <c r="K10" s="444">
        <f>J10/1000000</f>
        <v>1.738</v>
      </c>
      <c r="L10" s="443">
        <v>23532</v>
      </c>
      <c r="M10" s="444">
        <v>23513</v>
      </c>
      <c r="N10" s="445">
        <f>L10-M10</f>
        <v>19</v>
      </c>
      <c r="O10" s="445">
        <f>$F10*N10</f>
        <v>19000</v>
      </c>
      <c r="P10" s="524">
        <f>O10/1000000</f>
        <v>0.019</v>
      </c>
      <c r="Q10" s="451"/>
    </row>
    <row r="11" spans="1:17" s="447" customFormat="1" ht="20.25">
      <c r="A11" s="413"/>
      <c r="B11" s="522"/>
      <c r="C11" s="420"/>
      <c r="D11" s="438"/>
      <c r="E11" s="114"/>
      <c r="F11" s="523">
        <v>1000</v>
      </c>
      <c r="G11" s="443"/>
      <c r="H11" s="444"/>
      <c r="I11" s="444"/>
      <c r="J11" s="444"/>
      <c r="K11" s="444"/>
      <c r="L11" s="443">
        <v>22574</v>
      </c>
      <c r="M11" s="444">
        <v>22399</v>
      </c>
      <c r="N11" s="445">
        <f>L11-M11</f>
        <v>175</v>
      </c>
      <c r="O11" s="445">
        <f>$F11*N11</f>
        <v>175000</v>
      </c>
      <c r="P11" s="524">
        <f>O11/1000000</f>
        <v>0.175</v>
      </c>
      <c r="Q11" s="451"/>
    </row>
    <row r="12" spans="1:17" s="447" customFormat="1" ht="20.25">
      <c r="A12" s="413">
        <v>2</v>
      </c>
      <c r="B12" s="522" t="s">
        <v>266</v>
      </c>
      <c r="C12" s="104">
        <v>4864970</v>
      </c>
      <c r="D12" s="438" t="s">
        <v>12</v>
      </c>
      <c r="E12" s="114" t="s">
        <v>336</v>
      </c>
      <c r="F12" s="523">
        <v>2000</v>
      </c>
      <c r="G12" s="443">
        <v>3033</v>
      </c>
      <c r="H12" s="444">
        <v>2255</v>
      </c>
      <c r="I12" s="444">
        <f>G12-H12</f>
        <v>778</v>
      </c>
      <c r="J12" s="444">
        <f>$F12*I12</f>
        <v>1556000</v>
      </c>
      <c r="K12" s="444">
        <f>J12/1000000</f>
        <v>1.556</v>
      </c>
      <c r="L12" s="443">
        <v>999537</v>
      </c>
      <c r="M12" s="444">
        <v>999433</v>
      </c>
      <c r="N12" s="445">
        <f>L12-M12</f>
        <v>104</v>
      </c>
      <c r="O12" s="445">
        <f>$F12*N12</f>
        <v>208000</v>
      </c>
      <c r="P12" s="524">
        <f>O12/1000000</f>
        <v>0.208</v>
      </c>
      <c r="Q12" s="461"/>
    </row>
    <row r="13" spans="1:17" s="447" customFormat="1" ht="20.25">
      <c r="A13" s="92">
        <v>3</v>
      </c>
      <c r="B13" s="794" t="s">
        <v>459</v>
      </c>
      <c r="C13" s="302">
        <v>4864958</v>
      </c>
      <c r="D13" s="732" t="s">
        <v>12</v>
      </c>
      <c r="E13" s="732" t="s">
        <v>336</v>
      </c>
      <c r="F13" s="795">
        <v>-500</v>
      </c>
      <c r="G13" s="443">
        <v>954611</v>
      </c>
      <c r="H13" s="444">
        <v>956490</v>
      </c>
      <c r="I13" s="444">
        <f>G13-H13</f>
        <v>-1879</v>
      </c>
      <c r="J13" s="444">
        <f>$F13*I13</f>
        <v>939500</v>
      </c>
      <c r="K13" s="444">
        <f>J13/1000000</f>
        <v>0.9395</v>
      </c>
      <c r="L13" s="443">
        <v>998674</v>
      </c>
      <c r="M13" s="444">
        <v>998675</v>
      </c>
      <c r="N13" s="445">
        <f>L13-M13</f>
        <v>-1</v>
      </c>
      <c r="O13" s="445">
        <f>$F13*N13</f>
        <v>500</v>
      </c>
      <c r="P13" s="524">
        <f>O13/1000000</f>
        <v>0.0005</v>
      </c>
      <c r="Q13" s="451"/>
    </row>
    <row r="14" spans="1:17" s="447" customFormat="1" ht="20.25">
      <c r="A14" s="92">
        <v>4</v>
      </c>
      <c r="B14" s="794" t="s">
        <v>460</v>
      </c>
      <c r="C14" s="302">
        <v>5295115</v>
      </c>
      <c r="D14" s="732" t="s">
        <v>12</v>
      </c>
      <c r="E14" s="732" t="s">
        <v>336</v>
      </c>
      <c r="F14" s="795">
        <v>-100</v>
      </c>
      <c r="G14" s="443">
        <v>610200</v>
      </c>
      <c r="H14" s="444">
        <v>616129</v>
      </c>
      <c r="I14" s="444">
        <f>G14-H14</f>
        <v>-5929</v>
      </c>
      <c r="J14" s="444">
        <f>$F14*I14</f>
        <v>592900</v>
      </c>
      <c r="K14" s="444">
        <f>J14/1000000</f>
        <v>0.5929</v>
      </c>
      <c r="L14" s="443">
        <v>997094</v>
      </c>
      <c r="M14" s="444">
        <v>997094</v>
      </c>
      <c r="N14" s="445">
        <f>L14-M14</f>
        <v>0</v>
      </c>
      <c r="O14" s="445">
        <f>$F14*N14</f>
        <v>0</v>
      </c>
      <c r="P14" s="524">
        <f>O14/1000000</f>
        <v>0</v>
      </c>
      <c r="Q14" s="451"/>
    </row>
    <row r="15" spans="1:17" ht="14.25">
      <c r="A15" s="92"/>
      <c r="B15" s="120"/>
      <c r="C15" s="104"/>
      <c r="D15" s="438"/>
      <c r="E15" s="121"/>
      <c r="F15" s="122"/>
      <c r="G15" s="126"/>
      <c r="H15" s="127"/>
      <c r="I15" s="65"/>
      <c r="J15" s="65"/>
      <c r="K15" s="65"/>
      <c r="L15" s="175"/>
      <c r="M15" s="65"/>
      <c r="N15" s="65"/>
      <c r="O15" s="65"/>
      <c r="P15" s="67"/>
      <c r="Q15" s="146"/>
    </row>
    <row r="16" spans="1:17" ht="18">
      <c r="A16" s="92"/>
      <c r="B16" s="120"/>
      <c r="C16" s="104"/>
      <c r="D16" s="438"/>
      <c r="E16" s="121"/>
      <c r="F16" s="122"/>
      <c r="G16" s="126"/>
      <c r="H16" s="433" t="s">
        <v>301</v>
      </c>
      <c r="I16" s="416"/>
      <c r="J16" s="287"/>
      <c r="K16" s="417">
        <f>SUM(K10:K15)</f>
        <v>4.8264000000000005</v>
      </c>
      <c r="L16" s="175"/>
      <c r="M16" s="434" t="s">
        <v>301</v>
      </c>
      <c r="N16" s="418"/>
      <c r="O16" s="414"/>
      <c r="P16" s="417">
        <f>SUM(P10:P15)</f>
        <v>0.40249999999999997</v>
      </c>
      <c r="Q16" s="146"/>
    </row>
    <row r="17" spans="1:17" ht="18">
      <c r="A17" s="92"/>
      <c r="B17" s="303"/>
      <c r="C17" s="302"/>
      <c r="D17" s="438"/>
      <c r="E17" s="121"/>
      <c r="F17" s="122"/>
      <c r="G17" s="126"/>
      <c r="H17" s="127"/>
      <c r="I17" s="65"/>
      <c r="J17" s="65"/>
      <c r="K17" s="67"/>
      <c r="L17" s="175"/>
      <c r="M17" s="65"/>
      <c r="N17" s="65"/>
      <c r="O17" s="65"/>
      <c r="P17" s="67"/>
      <c r="Q17" s="146"/>
    </row>
    <row r="18" spans="1:17" ht="18">
      <c r="A18" s="21"/>
      <c r="B18" s="17"/>
      <c r="C18" s="17"/>
      <c r="D18" s="17"/>
      <c r="E18" s="17"/>
      <c r="F18" s="17"/>
      <c r="G18" s="21"/>
      <c r="H18" s="436"/>
      <c r="I18" s="435"/>
      <c r="J18" s="384"/>
      <c r="K18" s="419"/>
      <c r="L18" s="21"/>
      <c r="M18" s="436"/>
      <c r="N18" s="419"/>
      <c r="O18" s="384"/>
      <c r="P18" s="419"/>
      <c r="Q18" s="146"/>
    </row>
    <row r="19" spans="1:17" ht="12.75">
      <c r="A19" s="21"/>
      <c r="B19" s="17"/>
      <c r="C19" s="17"/>
      <c r="D19" s="17"/>
      <c r="E19" s="17"/>
      <c r="F19" s="17"/>
      <c r="G19" s="21"/>
      <c r="H19" s="17"/>
      <c r="I19" s="17"/>
      <c r="J19" s="17"/>
      <c r="K19" s="17"/>
      <c r="L19" s="21"/>
      <c r="M19" s="17"/>
      <c r="N19" s="17"/>
      <c r="O19" s="17"/>
      <c r="P19" s="98"/>
      <c r="Q19" s="146"/>
    </row>
    <row r="20" spans="1:17" ht="13.5" thickBot="1">
      <c r="A20" s="25"/>
      <c r="B20" s="26"/>
      <c r="C20" s="26"/>
      <c r="D20" s="26"/>
      <c r="E20" s="26"/>
      <c r="F20" s="26"/>
      <c r="G20" s="25"/>
      <c r="H20" s="26"/>
      <c r="I20" s="188"/>
      <c r="J20" s="26"/>
      <c r="K20" s="189"/>
      <c r="L20" s="25"/>
      <c r="M20" s="26"/>
      <c r="N20" s="188"/>
      <c r="O20" s="26"/>
      <c r="P20" s="189"/>
      <c r="Q20" s="147"/>
    </row>
    <row r="21" ht="13.5" thickTop="1"/>
    <row r="25" spans="1:16" ht="18">
      <c r="A25" s="424" t="s">
        <v>271</v>
      </c>
      <c r="B25" s="177"/>
      <c r="C25" s="177"/>
      <c r="D25" s="177"/>
      <c r="E25" s="177"/>
      <c r="F25" s="177"/>
      <c r="K25" s="128">
        <f>(K16+K18)</f>
        <v>4.8264000000000005</v>
      </c>
      <c r="L25" s="129"/>
      <c r="M25" s="129"/>
      <c r="N25" s="129"/>
      <c r="O25" s="129"/>
      <c r="P25" s="128">
        <f>(P16+P18)</f>
        <v>0.40249999999999997</v>
      </c>
    </row>
    <row r="28" spans="1:2" ht="18">
      <c r="A28" s="424" t="s">
        <v>272</v>
      </c>
      <c r="B28" s="424" t="s">
        <v>273</v>
      </c>
    </row>
    <row r="29" spans="1:16" ht="18">
      <c r="A29" s="190"/>
      <c r="B29" s="190"/>
      <c r="H29" s="150" t="s">
        <v>274</v>
      </c>
      <c r="I29" s="177"/>
      <c r="J29" s="150"/>
      <c r="K29" s="262">
        <f>SUM(NDPL!K53:K56)</f>
        <v>-13.332</v>
      </c>
      <c r="L29" s="262"/>
      <c r="M29" s="262"/>
      <c r="N29" s="262"/>
      <c r="O29" s="262"/>
      <c r="P29" s="262">
        <f>SUM(NDPL!P53:P56)</f>
        <v>0.012</v>
      </c>
    </row>
    <row r="30" spans="8:16" ht="18">
      <c r="H30" s="150" t="s">
        <v>275</v>
      </c>
      <c r="I30" s="177"/>
      <c r="J30" s="150"/>
      <c r="K30" s="262">
        <f>BRPL!K19</f>
        <v>0</v>
      </c>
      <c r="L30" s="262"/>
      <c r="M30" s="262"/>
      <c r="N30" s="262"/>
      <c r="O30" s="262"/>
      <c r="P30" s="262">
        <f>BRPL!P19</f>
        <v>0</v>
      </c>
    </row>
    <row r="31" spans="8:16" ht="18">
      <c r="H31" s="150" t="s">
        <v>276</v>
      </c>
      <c r="I31" s="177"/>
      <c r="J31" s="150"/>
      <c r="K31" s="177">
        <f>SUM(BYPL!K33,BYPL!K89:K94)</f>
        <v>-9.891099999999998</v>
      </c>
      <c r="L31" s="177"/>
      <c r="M31" s="425"/>
      <c r="N31" s="177"/>
      <c r="O31" s="177"/>
      <c r="P31" s="177">
        <f>SUM(BYPL!P33,BYPL!P89:P94)</f>
        <v>-0.31025</v>
      </c>
    </row>
    <row r="32" spans="8:16" ht="18">
      <c r="H32" s="150" t="s">
        <v>277</v>
      </c>
      <c r="I32" s="177"/>
      <c r="J32" s="150"/>
      <c r="K32" s="177">
        <f>NDMC!K33</f>
        <v>-0.7955</v>
      </c>
      <c r="L32" s="177"/>
      <c r="M32" s="177"/>
      <c r="N32" s="177"/>
      <c r="O32" s="177"/>
      <c r="P32" s="177">
        <f>NDMC!P33</f>
        <v>-0.22000000000000003</v>
      </c>
    </row>
    <row r="33" spans="8:16" ht="18">
      <c r="H33" s="150" t="s">
        <v>278</v>
      </c>
      <c r="I33" s="177"/>
      <c r="J33" s="150"/>
      <c r="K33" s="177">
        <v>0</v>
      </c>
      <c r="L33" s="177"/>
      <c r="M33" s="177"/>
      <c r="N33" s="177"/>
      <c r="O33" s="177"/>
      <c r="P33" s="177">
        <v>0</v>
      </c>
    </row>
    <row r="34" spans="8:16" ht="18">
      <c r="H34" s="150" t="s">
        <v>447</v>
      </c>
      <c r="I34" s="177"/>
      <c r="J34" s="150"/>
      <c r="K34" s="177">
        <v>0</v>
      </c>
      <c r="L34" s="177"/>
      <c r="M34" s="177"/>
      <c r="N34" s="177"/>
      <c r="O34" s="177"/>
      <c r="P34" s="177">
        <v>0</v>
      </c>
    </row>
    <row r="35" spans="8:16" ht="18">
      <c r="H35" s="426" t="s">
        <v>279</v>
      </c>
      <c r="I35" s="150"/>
      <c r="J35" s="150"/>
      <c r="K35" s="150">
        <f>SUM(K29:K34)</f>
        <v>-24.0186</v>
      </c>
      <c r="L35" s="177"/>
      <c r="M35" s="177"/>
      <c r="N35" s="177"/>
      <c r="O35" s="177"/>
      <c r="P35" s="150">
        <f>SUM(P29:P34)</f>
        <v>-0.5182500000000001</v>
      </c>
    </row>
    <row r="36" spans="8:16" ht="18">
      <c r="H36" s="177"/>
      <c r="I36" s="177"/>
      <c r="J36" s="177"/>
      <c r="K36" s="177"/>
      <c r="L36" s="177"/>
      <c r="M36" s="177"/>
      <c r="N36" s="177"/>
      <c r="O36" s="177"/>
      <c r="P36" s="177"/>
    </row>
    <row r="37" spans="1:16" ht="18">
      <c r="A37" s="424" t="s">
        <v>302</v>
      </c>
      <c r="B37" s="106"/>
      <c r="C37" s="106"/>
      <c r="D37" s="106"/>
      <c r="E37" s="106"/>
      <c r="F37" s="106"/>
      <c r="G37" s="106"/>
      <c r="H37" s="150"/>
      <c r="I37" s="427"/>
      <c r="J37" s="150"/>
      <c r="K37" s="427">
        <f>K25+K35</f>
        <v>-19.1922</v>
      </c>
      <c r="L37" s="177"/>
      <c r="M37" s="177"/>
      <c r="N37" s="177"/>
      <c r="O37" s="177"/>
      <c r="P37" s="427">
        <f>P25+P35</f>
        <v>-0.11575000000000013</v>
      </c>
    </row>
    <row r="38" spans="1:10" ht="18">
      <c r="A38" s="150"/>
      <c r="B38" s="105"/>
      <c r="C38" s="106"/>
      <c r="D38" s="106"/>
      <c r="E38" s="106"/>
      <c r="F38" s="106"/>
      <c r="G38" s="106"/>
      <c r="H38" s="106"/>
      <c r="I38" s="131"/>
      <c r="J38" s="106"/>
    </row>
    <row r="39" spans="1:10" ht="18">
      <c r="A39" s="426" t="s">
        <v>280</v>
      </c>
      <c r="B39" s="150" t="s">
        <v>281</v>
      </c>
      <c r="C39" s="106"/>
      <c r="D39" s="106"/>
      <c r="E39" s="106"/>
      <c r="F39" s="106"/>
      <c r="G39" s="106"/>
      <c r="H39" s="106"/>
      <c r="I39" s="131"/>
      <c r="J39" s="106"/>
    </row>
    <row r="40" spans="1:10" ht="12.75">
      <c r="A40" s="130"/>
      <c r="B40" s="105"/>
      <c r="C40" s="106"/>
      <c r="D40" s="106"/>
      <c r="E40" s="106"/>
      <c r="F40" s="106"/>
      <c r="G40" s="106"/>
      <c r="H40" s="106"/>
      <c r="I40" s="131"/>
      <c r="J40" s="106"/>
    </row>
    <row r="41" spans="1:16" ht="18">
      <c r="A41" s="428" t="s">
        <v>282</v>
      </c>
      <c r="B41" s="429" t="s">
        <v>283</v>
      </c>
      <c r="C41" s="430" t="s">
        <v>284</v>
      </c>
      <c r="D41" s="429"/>
      <c r="E41" s="429"/>
      <c r="F41" s="429"/>
      <c r="G41" s="384">
        <v>30.9224</v>
      </c>
      <c r="H41" s="429" t="s">
        <v>285</v>
      </c>
      <c r="I41" s="429"/>
      <c r="J41" s="431"/>
      <c r="K41" s="429">
        <f aca="true" t="shared" si="0" ref="K41:K46">($K$37*G41)/100</f>
        <v>-5.9346888528</v>
      </c>
      <c r="L41" s="429"/>
      <c r="M41" s="429"/>
      <c r="N41" s="429"/>
      <c r="O41" s="429"/>
      <c r="P41" s="429">
        <f aca="true" t="shared" si="1" ref="P41:P46">($P$37*G41)/100</f>
        <v>-0.03579267800000004</v>
      </c>
    </row>
    <row r="42" spans="1:16" ht="18">
      <c r="A42" s="428" t="s">
        <v>286</v>
      </c>
      <c r="B42" s="429" t="s">
        <v>337</v>
      </c>
      <c r="C42" s="430" t="s">
        <v>284</v>
      </c>
      <c r="D42" s="429"/>
      <c r="E42" s="429"/>
      <c r="F42" s="429"/>
      <c r="G42" s="384">
        <v>42.1925</v>
      </c>
      <c r="H42" s="429" t="s">
        <v>285</v>
      </c>
      <c r="I42" s="429"/>
      <c r="J42" s="431"/>
      <c r="K42" s="429">
        <f t="shared" si="0"/>
        <v>-8.097668985</v>
      </c>
      <c r="L42" s="429"/>
      <c r="M42" s="429"/>
      <c r="N42" s="429"/>
      <c r="O42" s="429"/>
      <c r="P42" s="429">
        <f t="shared" si="1"/>
        <v>-0.04883781875000006</v>
      </c>
    </row>
    <row r="43" spans="1:16" ht="18">
      <c r="A43" s="428" t="s">
        <v>287</v>
      </c>
      <c r="B43" s="429" t="s">
        <v>338</v>
      </c>
      <c r="C43" s="430" t="s">
        <v>284</v>
      </c>
      <c r="D43" s="429"/>
      <c r="E43" s="429"/>
      <c r="F43" s="429"/>
      <c r="G43" s="384">
        <v>20.8513</v>
      </c>
      <c r="H43" s="429" t="s">
        <v>285</v>
      </c>
      <c r="I43" s="429"/>
      <c r="J43" s="431"/>
      <c r="K43" s="429">
        <f t="shared" si="0"/>
        <v>-4.0018231985999995</v>
      </c>
      <c r="L43" s="429"/>
      <c r="M43" s="429"/>
      <c r="N43" s="429"/>
      <c r="O43" s="429"/>
      <c r="P43" s="429">
        <f t="shared" si="1"/>
        <v>-0.024135379750000022</v>
      </c>
    </row>
    <row r="44" spans="1:16" ht="18">
      <c r="A44" s="428" t="s">
        <v>288</v>
      </c>
      <c r="B44" s="429" t="s">
        <v>339</v>
      </c>
      <c r="C44" s="430" t="s">
        <v>284</v>
      </c>
      <c r="D44" s="429"/>
      <c r="E44" s="429"/>
      <c r="F44" s="429"/>
      <c r="G44" s="384">
        <v>4.4711</v>
      </c>
      <c r="H44" s="429" t="s">
        <v>285</v>
      </c>
      <c r="I44" s="429"/>
      <c r="J44" s="431"/>
      <c r="K44" s="429">
        <f t="shared" si="0"/>
        <v>-0.8581024542</v>
      </c>
      <c r="L44" s="429"/>
      <c r="M44" s="429"/>
      <c r="N44" s="429"/>
      <c r="O44" s="429"/>
      <c r="P44" s="429">
        <f t="shared" si="1"/>
        <v>-0.005175298250000005</v>
      </c>
    </row>
    <row r="45" spans="1:16" ht="18">
      <c r="A45" s="428" t="s">
        <v>289</v>
      </c>
      <c r="B45" s="429" t="s">
        <v>340</v>
      </c>
      <c r="C45" s="430" t="s">
        <v>284</v>
      </c>
      <c r="D45" s="429"/>
      <c r="E45" s="429"/>
      <c r="F45" s="429"/>
      <c r="G45" s="384">
        <v>1.1008</v>
      </c>
      <c r="H45" s="429" t="s">
        <v>285</v>
      </c>
      <c r="I45" s="429"/>
      <c r="J45" s="431"/>
      <c r="K45" s="429">
        <f t="shared" si="0"/>
        <v>-0.21126773759999998</v>
      </c>
      <c r="L45" s="429"/>
      <c r="M45" s="429"/>
      <c r="N45" s="429"/>
      <c r="O45" s="429"/>
      <c r="P45" s="429">
        <f t="shared" si="1"/>
        <v>-0.0012741760000000012</v>
      </c>
    </row>
    <row r="46" spans="1:16" ht="18">
      <c r="A46" s="428" t="s">
        <v>445</v>
      </c>
      <c r="B46" s="429" t="s">
        <v>446</v>
      </c>
      <c r="C46" s="430" t="s">
        <v>284</v>
      </c>
      <c r="F46" s="132"/>
      <c r="G46" s="810">
        <v>0.462</v>
      </c>
      <c r="H46" s="429" t="s">
        <v>285</v>
      </c>
      <c r="J46" s="133"/>
      <c r="K46" s="429">
        <f t="shared" si="0"/>
        <v>-0.088667964</v>
      </c>
      <c r="P46" s="429">
        <f t="shared" si="1"/>
        <v>-0.0005347650000000006</v>
      </c>
    </row>
    <row r="47" spans="1:10" ht="15">
      <c r="A47" s="432" t="s">
        <v>473</v>
      </c>
      <c r="F47" s="132"/>
      <c r="J47" s="133"/>
    </row>
    <row r="48" ht="18">
      <c r="A48" s="428" t="s">
        <v>474</v>
      </c>
    </row>
  </sheetData>
  <sheetProtection/>
  <printOptions horizontalCentered="1"/>
  <pageMargins left="0.25" right="0.25" top="0.5" bottom="0.5" header="0.5" footer="0.5"/>
  <pageSetup horizontalDpi="600" verticalDpi="600" orientation="landscape" scale="62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S40"/>
  <sheetViews>
    <sheetView tabSelected="1" zoomScale="50" zoomScaleNormal="50" zoomScaleSheetLayoutView="55" workbookViewId="0" topLeftCell="A1">
      <selection activeCell="S23" sqref="S23"/>
    </sheetView>
  </sheetViews>
  <sheetFormatPr defaultColWidth="9.140625" defaultRowHeight="12.75"/>
  <cols>
    <col min="1" max="1" width="5.28125" style="0" customWidth="1"/>
    <col min="2" max="2" width="9.57421875" style="0" bestFit="1" customWidth="1"/>
    <col min="7" max="7" width="48.421875" style="0" customWidth="1"/>
    <col min="8" max="8" width="3.00390625" style="0" customWidth="1"/>
    <col min="9" max="9" width="17.7109375" style="0" customWidth="1"/>
    <col min="11" max="11" width="41.421875" style="0" customWidth="1"/>
    <col min="12" max="12" width="8.7109375" style="0" customWidth="1"/>
    <col min="13" max="13" width="3.00390625" style="0" customWidth="1"/>
    <col min="14" max="14" width="16.140625" style="0" customWidth="1"/>
    <col min="16" max="16" width="4.140625" style="0" customWidth="1"/>
  </cols>
  <sheetData>
    <row r="1" spans="1:18" ht="68.25" customHeight="1" thickTop="1">
      <c r="A1" s="196"/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254"/>
      <c r="R1" s="17"/>
    </row>
    <row r="2" spans="1:18" ht="30">
      <c r="A2" s="198"/>
      <c r="B2" s="17"/>
      <c r="C2" s="17"/>
      <c r="D2" s="17"/>
      <c r="E2" s="17"/>
      <c r="F2" s="17"/>
      <c r="G2" s="376" t="s">
        <v>335</v>
      </c>
      <c r="H2" s="17"/>
      <c r="I2" s="17"/>
      <c r="J2" s="17"/>
      <c r="K2" s="17"/>
      <c r="L2" s="17"/>
      <c r="M2" s="17"/>
      <c r="N2" s="17"/>
      <c r="O2" s="17"/>
      <c r="P2" s="17"/>
      <c r="Q2" s="255"/>
      <c r="R2" s="17"/>
    </row>
    <row r="3" spans="1:18" ht="26.25">
      <c r="A3" s="198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255"/>
      <c r="R3" s="17"/>
    </row>
    <row r="4" spans="1:18" ht="25.5">
      <c r="A4" s="199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255"/>
      <c r="R4" s="17"/>
    </row>
    <row r="5" spans="1:18" ht="23.25">
      <c r="A5" s="204"/>
      <c r="B5" s="17"/>
      <c r="C5" s="371" t="s">
        <v>365</v>
      </c>
      <c r="D5" s="17"/>
      <c r="E5" s="17"/>
      <c r="F5" s="17"/>
      <c r="G5" s="17"/>
      <c r="H5" s="17"/>
      <c r="I5" s="17"/>
      <c r="J5" s="17"/>
      <c r="K5" s="17"/>
      <c r="L5" s="201"/>
      <c r="M5" s="17"/>
      <c r="N5" s="17"/>
      <c r="O5" s="17"/>
      <c r="P5" s="17"/>
      <c r="Q5" s="255"/>
      <c r="R5" s="17"/>
    </row>
    <row r="6" spans="1:18" ht="18">
      <c r="A6" s="200"/>
      <c r="B6" s="103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255"/>
      <c r="R6" s="17"/>
    </row>
    <row r="7" spans="1:18" ht="26.25">
      <c r="A7" s="198"/>
      <c r="B7" s="17"/>
      <c r="C7" s="17"/>
      <c r="D7" s="17"/>
      <c r="E7" s="17"/>
      <c r="F7" s="241" t="s">
        <v>465</v>
      </c>
      <c r="G7" s="17"/>
      <c r="H7" s="17"/>
      <c r="I7" s="17"/>
      <c r="J7" s="17"/>
      <c r="K7" s="17"/>
      <c r="L7" s="201"/>
      <c r="M7" s="17"/>
      <c r="N7" s="17"/>
      <c r="O7" s="17"/>
      <c r="P7" s="17"/>
      <c r="Q7" s="255"/>
      <c r="R7" s="17"/>
    </row>
    <row r="8" spans="1:18" ht="25.5">
      <c r="A8" s="199"/>
      <c r="B8" s="202"/>
      <c r="C8" s="17"/>
      <c r="D8" s="17"/>
      <c r="E8" s="17"/>
      <c r="F8" s="17"/>
      <c r="G8" s="17"/>
      <c r="H8" s="203"/>
      <c r="I8" s="17"/>
      <c r="J8" s="17"/>
      <c r="K8" s="17"/>
      <c r="L8" s="17"/>
      <c r="M8" s="17"/>
      <c r="N8" s="17"/>
      <c r="O8" s="17"/>
      <c r="P8" s="17"/>
      <c r="Q8" s="255"/>
      <c r="R8" s="17"/>
    </row>
    <row r="9" spans="1:18" ht="12.75">
      <c r="A9" s="204"/>
      <c r="B9" s="17"/>
      <c r="C9" s="17"/>
      <c r="D9" s="17"/>
      <c r="E9" s="17"/>
      <c r="F9" s="17"/>
      <c r="G9" s="17"/>
      <c r="H9" s="205"/>
      <c r="I9" s="17"/>
      <c r="J9" s="17"/>
      <c r="K9" s="17"/>
      <c r="L9" s="17"/>
      <c r="M9" s="17"/>
      <c r="N9" s="17"/>
      <c r="O9" s="17"/>
      <c r="P9" s="17"/>
      <c r="Q9" s="255"/>
      <c r="R9" s="17"/>
    </row>
    <row r="10" spans="1:18" ht="45.75" customHeight="1">
      <c r="A10" s="204"/>
      <c r="B10" s="248" t="s">
        <v>303</v>
      </c>
      <c r="C10" s="17"/>
      <c r="D10" s="17"/>
      <c r="E10" s="17"/>
      <c r="F10" s="17"/>
      <c r="G10" s="17"/>
      <c r="H10" s="205"/>
      <c r="I10" s="242"/>
      <c r="J10" s="64"/>
      <c r="K10" s="64"/>
      <c r="L10" s="64"/>
      <c r="M10" s="64"/>
      <c r="N10" s="242"/>
      <c r="O10" s="64"/>
      <c r="P10" s="64"/>
      <c r="Q10" s="255"/>
      <c r="R10" s="17"/>
    </row>
    <row r="11" spans="1:19" ht="20.25">
      <c r="A11" s="204"/>
      <c r="B11" s="17"/>
      <c r="C11" s="17"/>
      <c r="D11" s="17"/>
      <c r="E11" s="17"/>
      <c r="F11" s="17"/>
      <c r="G11" s="17"/>
      <c r="H11" s="208"/>
      <c r="I11" s="392" t="s">
        <v>322</v>
      </c>
      <c r="J11" s="243"/>
      <c r="K11" s="243"/>
      <c r="L11" s="243"/>
      <c r="M11" s="243"/>
      <c r="N11" s="392" t="s">
        <v>323</v>
      </c>
      <c r="O11" s="243"/>
      <c r="P11" s="243"/>
      <c r="Q11" s="365"/>
      <c r="R11" s="211"/>
      <c r="S11" s="191"/>
    </row>
    <row r="12" spans="1:18" ht="12.75">
      <c r="A12" s="204"/>
      <c r="B12" s="17"/>
      <c r="C12" s="17"/>
      <c r="D12" s="17"/>
      <c r="E12" s="17"/>
      <c r="F12" s="17"/>
      <c r="G12" s="17"/>
      <c r="H12" s="205"/>
      <c r="I12" s="240"/>
      <c r="J12" s="240"/>
      <c r="K12" s="240"/>
      <c r="L12" s="240"/>
      <c r="M12" s="240"/>
      <c r="N12" s="240"/>
      <c r="O12" s="240"/>
      <c r="P12" s="240"/>
      <c r="Q12" s="255"/>
      <c r="R12" s="17"/>
    </row>
    <row r="13" spans="1:18" ht="26.25">
      <c r="A13" s="370">
        <v>1</v>
      </c>
      <c r="B13" s="371" t="s">
        <v>304</v>
      </c>
      <c r="C13" s="372"/>
      <c r="D13" s="372"/>
      <c r="E13" s="369"/>
      <c r="F13" s="369"/>
      <c r="G13" s="207"/>
      <c r="H13" s="366"/>
      <c r="I13" s="367">
        <f>NDPL!K174</f>
        <v>-73.10958618280002</v>
      </c>
      <c r="J13" s="241"/>
      <c r="K13" s="241"/>
      <c r="L13" s="241"/>
      <c r="M13" s="366"/>
      <c r="N13" s="367">
        <f>NDPL!P174</f>
        <v>-0.5102848080000001</v>
      </c>
      <c r="O13" s="241"/>
      <c r="P13" s="241"/>
      <c r="Q13" s="255"/>
      <c r="R13" s="17"/>
    </row>
    <row r="14" spans="1:18" ht="26.25">
      <c r="A14" s="370"/>
      <c r="B14" s="371"/>
      <c r="C14" s="372"/>
      <c r="D14" s="372"/>
      <c r="E14" s="369"/>
      <c r="F14" s="369"/>
      <c r="G14" s="207"/>
      <c r="H14" s="366"/>
      <c r="I14" s="367"/>
      <c r="J14" s="241"/>
      <c r="K14" s="241"/>
      <c r="L14" s="241"/>
      <c r="M14" s="366"/>
      <c r="N14" s="367"/>
      <c r="O14" s="241"/>
      <c r="P14" s="241"/>
      <c r="Q14" s="255"/>
      <c r="R14" s="17"/>
    </row>
    <row r="15" spans="1:18" ht="26.25">
      <c r="A15" s="370"/>
      <c r="B15" s="371"/>
      <c r="C15" s="372"/>
      <c r="D15" s="372"/>
      <c r="E15" s="369"/>
      <c r="F15" s="369"/>
      <c r="G15" s="202"/>
      <c r="H15" s="366"/>
      <c r="I15" s="367"/>
      <c r="J15" s="241"/>
      <c r="K15" s="241"/>
      <c r="L15" s="241"/>
      <c r="M15" s="366"/>
      <c r="N15" s="367"/>
      <c r="O15" s="241"/>
      <c r="P15" s="241"/>
      <c r="Q15" s="255"/>
      <c r="R15" s="17"/>
    </row>
    <row r="16" spans="1:18" ht="23.25" customHeight="1">
      <c r="A16" s="370">
        <v>2</v>
      </c>
      <c r="B16" s="371" t="s">
        <v>305</v>
      </c>
      <c r="C16" s="372"/>
      <c r="D16" s="372"/>
      <c r="E16" s="369"/>
      <c r="F16" s="369"/>
      <c r="G16" s="207"/>
      <c r="H16" s="366"/>
      <c r="I16" s="367">
        <f>BRPL!K213</f>
        <v>-71.33734372500003</v>
      </c>
      <c r="J16" s="241"/>
      <c r="K16" s="241"/>
      <c r="L16" s="241"/>
      <c r="M16" s="366" t="s">
        <v>334</v>
      </c>
      <c r="N16" s="367">
        <f>BRPL!P213</f>
        <v>0.7711070812499998</v>
      </c>
      <c r="O16" s="241"/>
      <c r="P16" s="241"/>
      <c r="Q16" s="255"/>
      <c r="R16" s="17"/>
    </row>
    <row r="17" spans="1:18" ht="26.25">
      <c r="A17" s="370"/>
      <c r="B17" s="371"/>
      <c r="C17" s="372"/>
      <c r="D17" s="372"/>
      <c r="E17" s="369"/>
      <c r="F17" s="369"/>
      <c r="G17" s="207"/>
      <c r="H17" s="366"/>
      <c r="I17" s="367"/>
      <c r="J17" s="241"/>
      <c r="K17" s="241"/>
      <c r="L17" s="241"/>
      <c r="M17" s="366"/>
      <c r="N17" s="367"/>
      <c r="O17" s="241"/>
      <c r="P17" s="241"/>
      <c r="Q17" s="255"/>
      <c r="R17" s="17"/>
    </row>
    <row r="18" spans="1:18" ht="26.25">
      <c r="A18" s="370"/>
      <c r="B18" s="371"/>
      <c r="C18" s="372"/>
      <c r="D18" s="372"/>
      <c r="E18" s="369"/>
      <c r="F18" s="369"/>
      <c r="G18" s="202"/>
      <c r="H18" s="366"/>
      <c r="I18" s="367"/>
      <c r="J18" s="241"/>
      <c r="K18" s="241"/>
      <c r="L18" s="241"/>
      <c r="M18" s="366"/>
      <c r="N18" s="367"/>
      <c r="O18" s="241"/>
      <c r="P18" s="241"/>
      <c r="Q18" s="255"/>
      <c r="R18" s="17"/>
    </row>
    <row r="19" spans="1:18" ht="23.25" customHeight="1">
      <c r="A19" s="370">
        <v>3</v>
      </c>
      <c r="B19" s="371" t="s">
        <v>306</v>
      </c>
      <c r="C19" s="372"/>
      <c r="D19" s="372"/>
      <c r="E19" s="369"/>
      <c r="F19" s="369"/>
      <c r="G19" s="207"/>
      <c r="H19" s="366"/>
      <c r="I19" s="367">
        <f>BYPL!K176</f>
        <v>-44.1438147486</v>
      </c>
      <c r="J19" s="241"/>
      <c r="K19" s="241"/>
      <c r="L19" s="241"/>
      <c r="M19" s="366"/>
      <c r="N19" s="367">
        <f>BYPL!P176</f>
        <v>-0.48491178975000016</v>
      </c>
      <c r="O19" s="241"/>
      <c r="P19" s="241"/>
      <c r="Q19" s="255"/>
      <c r="R19" s="17"/>
    </row>
    <row r="20" spans="1:18" ht="26.25">
      <c r="A20" s="370"/>
      <c r="B20" s="371"/>
      <c r="C20" s="372"/>
      <c r="D20" s="372"/>
      <c r="E20" s="369"/>
      <c r="F20" s="369"/>
      <c r="G20" s="207"/>
      <c r="H20" s="366"/>
      <c r="I20" s="367"/>
      <c r="J20" s="241"/>
      <c r="K20" s="241"/>
      <c r="L20" s="241"/>
      <c r="M20" s="366"/>
      <c r="N20" s="367"/>
      <c r="O20" s="241"/>
      <c r="P20" s="241"/>
      <c r="Q20" s="255"/>
      <c r="R20" s="17"/>
    </row>
    <row r="21" spans="1:18" ht="26.25">
      <c r="A21" s="370"/>
      <c r="B21" s="373"/>
      <c r="C21" s="373"/>
      <c r="D21" s="373"/>
      <c r="E21" s="263"/>
      <c r="F21" s="263"/>
      <c r="G21" s="103"/>
      <c r="H21" s="366"/>
      <c r="I21" s="367"/>
      <c r="J21" s="241"/>
      <c r="K21" s="241"/>
      <c r="L21" s="241"/>
      <c r="M21" s="366"/>
      <c r="N21" s="367"/>
      <c r="O21" s="241"/>
      <c r="P21" s="241"/>
      <c r="Q21" s="255"/>
      <c r="R21" s="17"/>
    </row>
    <row r="22" spans="1:18" ht="26.25">
      <c r="A22" s="370">
        <v>4</v>
      </c>
      <c r="B22" s="371" t="s">
        <v>307</v>
      </c>
      <c r="C22" s="373"/>
      <c r="D22" s="373"/>
      <c r="E22" s="263"/>
      <c r="F22" s="263"/>
      <c r="G22" s="207"/>
      <c r="H22" s="366"/>
      <c r="I22" s="367">
        <f>NDMC!K85</f>
        <v>-5.433248284199999</v>
      </c>
      <c r="J22" s="241"/>
      <c r="K22" s="241"/>
      <c r="L22" s="241"/>
      <c r="M22" s="366"/>
      <c r="N22" s="367">
        <f>NDMC!P85</f>
        <v>-0.33129529825000004</v>
      </c>
      <c r="O22" s="241"/>
      <c r="P22" s="241"/>
      <c r="Q22" s="255"/>
      <c r="R22" s="17"/>
    </row>
    <row r="23" spans="1:18" ht="26.25">
      <c r="A23" s="370"/>
      <c r="B23" s="371"/>
      <c r="C23" s="373"/>
      <c r="D23" s="373"/>
      <c r="E23" s="263"/>
      <c r="F23" s="263"/>
      <c r="G23" s="207"/>
      <c r="H23" s="366"/>
      <c r="I23" s="367"/>
      <c r="J23" s="241"/>
      <c r="K23" s="241"/>
      <c r="L23" s="241"/>
      <c r="M23" s="366"/>
      <c r="N23" s="367"/>
      <c r="O23" s="241"/>
      <c r="P23" s="241"/>
      <c r="Q23" s="255"/>
      <c r="R23" s="17"/>
    </row>
    <row r="24" spans="1:18" ht="26.25">
      <c r="A24" s="370"/>
      <c r="B24" s="373"/>
      <c r="C24" s="373"/>
      <c r="D24" s="373"/>
      <c r="E24" s="263"/>
      <c r="F24" s="263"/>
      <c r="G24" s="103"/>
      <c r="H24" s="366"/>
      <c r="I24" s="367"/>
      <c r="J24" s="241"/>
      <c r="K24" s="241"/>
      <c r="L24" s="241"/>
      <c r="M24" s="366"/>
      <c r="N24" s="367"/>
      <c r="O24" s="241"/>
      <c r="P24" s="241"/>
      <c r="Q24" s="255"/>
      <c r="R24" s="17"/>
    </row>
    <row r="25" spans="1:18" ht="26.25">
      <c r="A25" s="370">
        <v>5</v>
      </c>
      <c r="B25" s="371" t="s">
        <v>308</v>
      </c>
      <c r="C25" s="373"/>
      <c r="D25" s="373"/>
      <c r="E25" s="263"/>
      <c r="F25" s="263"/>
      <c r="G25" s="207"/>
      <c r="H25" s="366"/>
      <c r="I25" s="367">
        <f>MES!K54</f>
        <v>-0.3044552376</v>
      </c>
      <c r="J25" s="241"/>
      <c r="K25" s="241"/>
      <c r="L25" s="241"/>
      <c r="M25" s="366" t="s">
        <v>334</v>
      </c>
      <c r="N25" s="367">
        <f>MES!P54</f>
        <v>0.578828324</v>
      </c>
      <c r="O25" s="241"/>
      <c r="P25" s="241"/>
      <c r="Q25" s="255"/>
      <c r="R25" s="17"/>
    </row>
    <row r="26" spans="1:18" ht="20.25">
      <c r="A26" s="204"/>
      <c r="B26" s="17"/>
      <c r="C26" s="17"/>
      <c r="D26" s="17"/>
      <c r="E26" s="17"/>
      <c r="F26" s="17"/>
      <c r="G26" s="17"/>
      <c r="H26" s="206"/>
      <c r="I26" s="368"/>
      <c r="J26" s="239"/>
      <c r="K26" s="239"/>
      <c r="L26" s="239"/>
      <c r="M26" s="239"/>
      <c r="N26" s="239"/>
      <c r="O26" s="239"/>
      <c r="P26" s="239"/>
      <c r="Q26" s="255"/>
      <c r="R26" s="17"/>
    </row>
    <row r="27" spans="1:18" ht="18">
      <c r="A27" s="200"/>
      <c r="B27" s="179"/>
      <c r="C27" s="209"/>
      <c r="D27" s="209"/>
      <c r="E27" s="209"/>
      <c r="F27" s="209"/>
      <c r="G27" s="210"/>
      <c r="H27" s="206"/>
      <c r="I27" s="17"/>
      <c r="J27" s="17"/>
      <c r="K27" s="17"/>
      <c r="L27" s="17"/>
      <c r="M27" s="17"/>
      <c r="N27" s="17"/>
      <c r="O27" s="17"/>
      <c r="P27" s="17"/>
      <c r="Q27" s="255"/>
      <c r="R27" s="17"/>
    </row>
    <row r="28" spans="1:18" ht="28.5" customHeight="1">
      <c r="A28" s="370">
        <v>6</v>
      </c>
      <c r="B28" s="371" t="s">
        <v>433</v>
      </c>
      <c r="C28" s="373"/>
      <c r="D28" s="373"/>
      <c r="E28" s="263"/>
      <c r="F28" s="263"/>
      <c r="G28" s="207"/>
      <c r="H28" s="366" t="s">
        <v>334</v>
      </c>
      <c r="I28" s="367">
        <f>Railway!K19</f>
        <v>0.310007036</v>
      </c>
      <c r="J28" s="241"/>
      <c r="K28" s="241"/>
      <c r="L28" s="241"/>
      <c r="M28" s="366"/>
      <c r="N28" s="367">
        <f>Railway!P19</f>
        <v>-0.0005347650000000006</v>
      </c>
      <c r="O28" s="17"/>
      <c r="P28" s="17"/>
      <c r="Q28" s="255"/>
      <c r="R28" s="17"/>
    </row>
    <row r="29" spans="1:18" ht="54" customHeight="1" thickBot="1">
      <c r="A29" s="364" t="s">
        <v>309</v>
      </c>
      <c r="B29" s="244"/>
      <c r="C29" s="244"/>
      <c r="D29" s="244"/>
      <c r="E29" s="244"/>
      <c r="F29" s="244"/>
      <c r="G29" s="244"/>
      <c r="H29" s="245"/>
      <c r="I29" s="245"/>
      <c r="J29" s="245"/>
      <c r="K29" s="245"/>
      <c r="L29" s="245"/>
      <c r="M29" s="245"/>
      <c r="N29" s="245"/>
      <c r="O29" s="245"/>
      <c r="P29" s="245"/>
      <c r="Q29" s="256"/>
      <c r="R29" s="17"/>
    </row>
    <row r="30" spans="1:9" ht="13.5" thickTop="1">
      <c r="A30" s="197"/>
      <c r="B30" s="17"/>
      <c r="C30" s="17"/>
      <c r="D30" s="17"/>
      <c r="E30" s="17"/>
      <c r="F30" s="17"/>
      <c r="G30" s="17"/>
      <c r="H30" s="17"/>
      <c r="I30" s="17"/>
    </row>
    <row r="31" spans="1:9" ht="12.75">
      <c r="A31" s="17"/>
      <c r="B31" s="17"/>
      <c r="C31" s="17"/>
      <c r="D31" s="17"/>
      <c r="E31" s="17"/>
      <c r="F31" s="17"/>
      <c r="G31" s="17"/>
      <c r="H31" s="17"/>
      <c r="I31" s="17"/>
    </row>
    <row r="32" spans="1:9" ht="12.75">
      <c r="A32" s="17"/>
      <c r="B32" s="17"/>
      <c r="C32" s="17"/>
      <c r="D32" s="17"/>
      <c r="E32" s="17"/>
      <c r="F32" s="17"/>
      <c r="G32" s="17"/>
      <c r="H32" s="17"/>
      <c r="I32" s="17"/>
    </row>
    <row r="33" spans="1:9" ht="18">
      <c r="A33" s="209" t="s">
        <v>333</v>
      </c>
      <c r="B33" s="17"/>
      <c r="C33" s="17"/>
      <c r="D33" s="17"/>
      <c r="E33" s="363"/>
      <c r="F33" s="363"/>
      <c r="G33" s="17"/>
      <c r="H33" s="17"/>
      <c r="I33" s="17"/>
    </row>
    <row r="34" spans="1:9" ht="15">
      <c r="A34" s="233"/>
      <c r="B34" s="233"/>
      <c r="C34" s="233"/>
      <c r="D34" s="233"/>
      <c r="E34" s="363"/>
      <c r="F34" s="363"/>
      <c r="G34" s="17"/>
      <c r="H34" s="17"/>
      <c r="I34" s="17"/>
    </row>
    <row r="35" spans="1:9" s="363" customFormat="1" ht="15" customHeight="1">
      <c r="A35" s="375" t="s">
        <v>341</v>
      </c>
      <c r="E35"/>
      <c r="F35"/>
      <c r="G35" s="233"/>
      <c r="H35" s="233"/>
      <c r="I35" s="233"/>
    </row>
    <row r="36" spans="1:9" s="363" customFormat="1" ht="15" customHeight="1">
      <c r="A36" s="375"/>
      <c r="E36"/>
      <c r="F36"/>
      <c r="H36" s="233"/>
      <c r="I36" s="233"/>
    </row>
    <row r="37" spans="1:9" s="363" customFormat="1" ht="15" customHeight="1">
      <c r="A37" s="375" t="s">
        <v>342</v>
      </c>
      <c r="E37"/>
      <c r="F37"/>
      <c r="I37" s="233"/>
    </row>
    <row r="38" spans="1:9" s="363" customFormat="1" ht="15" customHeight="1">
      <c r="A38" s="374"/>
      <c r="E38"/>
      <c r="F38"/>
      <c r="I38" s="233"/>
    </row>
    <row r="39" spans="1:9" s="363" customFormat="1" ht="15" customHeight="1">
      <c r="A39" s="375"/>
      <c r="E39"/>
      <c r="F39"/>
      <c r="I39" s="233"/>
    </row>
    <row r="40" spans="1:6" s="363" customFormat="1" ht="15" customHeight="1">
      <c r="A40" s="375"/>
      <c r="B40" s="362"/>
      <c r="C40"/>
      <c r="D40"/>
      <c r="E40"/>
      <c r="F40"/>
    </row>
  </sheetData>
  <sheetProtection/>
  <printOptions horizontalCentered="1"/>
  <pageMargins left="0.75" right="0.75" top="0.85" bottom="0.72" header="0.5" footer="0.5"/>
  <pageSetup horizontalDpi="600" verticalDpi="600" orientation="landscape" scale="53" r:id="rId1"/>
  <rowBreaks count="1" manualBreakCount="1">
    <brk id="41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Windows User</cp:lastModifiedBy>
  <cp:lastPrinted>2020-01-21T10:54:35Z</cp:lastPrinted>
  <dcterms:created xsi:type="dcterms:W3CDTF">1996-10-14T23:33:28Z</dcterms:created>
  <dcterms:modified xsi:type="dcterms:W3CDTF">2020-01-22T09:20:30Z</dcterms:modified>
  <cp:category/>
  <cp:version/>
  <cp:contentType/>
  <cp:contentStatus/>
</cp:coreProperties>
</file>